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1_VV, rozpočet\"/>
    </mc:Choice>
  </mc:AlternateContent>
  <xr:revisionPtr revIDLastSave="0" documentId="13_ncr:1_{56E51A03-928B-44A6-964D-DC2C073F0DA0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3" l="1"/>
  <c r="I44" i="3" s="1"/>
  <c r="F43" i="3"/>
  <c r="I43" i="3" s="1"/>
  <c r="F42" i="3"/>
  <c r="I42" i="3" s="1"/>
  <c r="F40" i="3"/>
  <c r="I40" i="3" s="1"/>
  <c r="F39" i="3"/>
  <c r="I39" i="3" s="1"/>
  <c r="F38" i="3"/>
  <c r="I38" i="3" s="1"/>
  <c r="F36" i="3"/>
  <c r="I36" i="3" s="1"/>
  <c r="I26" i="3"/>
  <c r="I27" i="3" s="1"/>
  <c r="I25" i="3"/>
  <c r="I24" i="3"/>
  <c r="I23" i="3"/>
  <c r="I22" i="3"/>
  <c r="I21" i="3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I16" i="2"/>
  <c r="F16" i="2"/>
  <c r="I15" i="2"/>
  <c r="F15" i="2"/>
  <c r="I14" i="2"/>
  <c r="F14" i="2"/>
  <c r="F22" i="2" s="1"/>
  <c r="C10" i="2"/>
  <c r="F6" i="2"/>
  <c r="C6" i="2"/>
  <c r="F4" i="2"/>
  <c r="C4" i="2"/>
  <c r="F2" i="2"/>
  <c r="C2" i="2"/>
  <c r="BS71" i="1"/>
  <c r="F41" i="3" s="1"/>
  <c r="I41" i="3" s="1"/>
  <c r="BJ71" i="1"/>
  <c r="BF71" i="1"/>
  <c r="BD71" i="1"/>
  <c r="AP71" i="1"/>
  <c r="I71" i="1" s="1"/>
  <c r="I70" i="1" s="1"/>
  <c r="AO71" i="1"/>
  <c r="H71" i="1" s="1"/>
  <c r="H70" i="1" s="1"/>
  <c r="AK71" i="1"/>
  <c r="AT70" i="1" s="1"/>
  <c r="AJ71" i="1"/>
  <c r="AS70" i="1" s="1"/>
  <c r="AH71" i="1"/>
  <c r="AG71" i="1"/>
  <c r="AF71" i="1"/>
  <c r="AE71" i="1"/>
  <c r="AD71" i="1"/>
  <c r="AC71" i="1"/>
  <c r="AB71" i="1"/>
  <c r="Z71" i="1"/>
  <c r="J71" i="1"/>
  <c r="AL71" i="1" s="1"/>
  <c r="AU70" i="1" s="1"/>
  <c r="BO69" i="1"/>
  <c r="BJ69" i="1"/>
  <c r="BF69" i="1"/>
  <c r="BD69" i="1"/>
  <c r="AP69" i="1"/>
  <c r="AX69" i="1" s="1"/>
  <c r="AO69" i="1"/>
  <c r="AW69" i="1" s="1"/>
  <c r="AK69" i="1"/>
  <c r="AJ69" i="1"/>
  <c r="AH69" i="1"/>
  <c r="AG69" i="1"/>
  <c r="AF69" i="1"/>
  <c r="AE69" i="1"/>
  <c r="AD69" i="1"/>
  <c r="AC69" i="1"/>
  <c r="AB69" i="1"/>
  <c r="Z69" i="1"/>
  <c r="J69" i="1"/>
  <c r="AL69" i="1" s="1"/>
  <c r="BO68" i="1"/>
  <c r="BJ68" i="1"/>
  <c r="BF68" i="1"/>
  <c r="BD68" i="1"/>
  <c r="AP68" i="1"/>
  <c r="BI68" i="1" s="1"/>
  <c r="AO68" i="1"/>
  <c r="BH68" i="1" s="1"/>
  <c r="AK68" i="1"/>
  <c r="AJ68" i="1"/>
  <c r="AH68" i="1"/>
  <c r="AG68" i="1"/>
  <c r="AF68" i="1"/>
  <c r="AE68" i="1"/>
  <c r="AD68" i="1"/>
  <c r="AC68" i="1"/>
  <c r="AB68" i="1"/>
  <c r="Z68" i="1"/>
  <c r="J68" i="1"/>
  <c r="AL68" i="1" s="1"/>
  <c r="BO67" i="1"/>
  <c r="BJ67" i="1"/>
  <c r="BF67" i="1"/>
  <c r="BD67" i="1"/>
  <c r="AP67" i="1"/>
  <c r="I67" i="1" s="1"/>
  <c r="AO67" i="1"/>
  <c r="H67" i="1" s="1"/>
  <c r="AK67" i="1"/>
  <c r="AJ67" i="1"/>
  <c r="AH67" i="1"/>
  <c r="AG67" i="1"/>
  <c r="AF67" i="1"/>
  <c r="AE67" i="1"/>
  <c r="AD67" i="1"/>
  <c r="AC67" i="1"/>
  <c r="AB67" i="1"/>
  <c r="Z67" i="1"/>
  <c r="J67" i="1"/>
  <c r="AL67" i="1" s="1"/>
  <c r="BM65" i="1"/>
  <c r="BJ65" i="1"/>
  <c r="BH65" i="1"/>
  <c r="BF65" i="1"/>
  <c r="BD65" i="1"/>
  <c r="AP65" i="1"/>
  <c r="AX65" i="1" s="1"/>
  <c r="AO65" i="1"/>
  <c r="AW65" i="1" s="1"/>
  <c r="AL65" i="1"/>
  <c r="AK65" i="1"/>
  <c r="AJ65" i="1"/>
  <c r="AH65" i="1"/>
  <c r="AG65" i="1"/>
  <c r="AF65" i="1"/>
  <c r="AE65" i="1"/>
  <c r="AD65" i="1"/>
  <c r="AC65" i="1"/>
  <c r="AB65" i="1"/>
  <c r="Z65" i="1"/>
  <c r="BM64" i="1"/>
  <c r="BJ64" i="1"/>
  <c r="BF64" i="1"/>
  <c r="BD64" i="1"/>
  <c r="AP64" i="1"/>
  <c r="BI64" i="1" s="1"/>
  <c r="AO64" i="1"/>
  <c r="BH64" i="1" s="1"/>
  <c r="AL64" i="1"/>
  <c r="AU63" i="1" s="1"/>
  <c r="AK64" i="1"/>
  <c r="AT63" i="1" s="1"/>
  <c r="AJ64" i="1"/>
  <c r="AH64" i="1"/>
  <c r="AG64" i="1"/>
  <c r="AF64" i="1"/>
  <c r="AE64" i="1"/>
  <c r="AD64" i="1"/>
  <c r="AC64" i="1"/>
  <c r="AB64" i="1"/>
  <c r="Z64" i="1"/>
  <c r="J64" i="1"/>
  <c r="J63" i="1" s="1"/>
  <c r="I64" i="1"/>
  <c r="I63" i="1" s="1"/>
  <c r="BJ61" i="1"/>
  <c r="Z61" i="1" s="1"/>
  <c r="BF61" i="1"/>
  <c r="BD61" i="1"/>
  <c r="AP61" i="1"/>
  <c r="AX61" i="1" s="1"/>
  <c r="AO61" i="1"/>
  <c r="AW61" i="1" s="1"/>
  <c r="AK61" i="1"/>
  <c r="AJ61" i="1"/>
  <c r="AH61" i="1"/>
  <c r="AG61" i="1"/>
  <c r="AF61" i="1"/>
  <c r="AE61" i="1"/>
  <c r="AD61" i="1"/>
  <c r="AC61" i="1"/>
  <c r="AB61" i="1"/>
  <c r="J61" i="1"/>
  <c r="AL61" i="1" s="1"/>
  <c r="BJ60" i="1"/>
  <c r="Z60" i="1" s="1"/>
  <c r="BF60" i="1"/>
  <c r="BD60" i="1"/>
  <c r="AP60" i="1"/>
  <c r="AX60" i="1" s="1"/>
  <c r="AO60" i="1"/>
  <c r="BH60" i="1" s="1"/>
  <c r="AK60" i="1"/>
  <c r="AJ60" i="1"/>
  <c r="AH60" i="1"/>
  <c r="AG60" i="1"/>
  <c r="AF60" i="1"/>
  <c r="AE60" i="1"/>
  <c r="AD60" i="1"/>
  <c r="AC60" i="1"/>
  <c r="AB60" i="1"/>
  <c r="J60" i="1"/>
  <c r="AL60" i="1" s="1"/>
  <c r="I60" i="1"/>
  <c r="H60" i="1"/>
  <c r="BJ59" i="1"/>
  <c r="Z59" i="1" s="1"/>
  <c r="BF59" i="1"/>
  <c r="BD59" i="1"/>
  <c r="AP59" i="1"/>
  <c r="BI59" i="1" s="1"/>
  <c r="AO59" i="1"/>
  <c r="BH59" i="1" s="1"/>
  <c r="AK59" i="1"/>
  <c r="AJ59" i="1"/>
  <c r="AH59" i="1"/>
  <c r="AG59" i="1"/>
  <c r="AF59" i="1"/>
  <c r="AE59" i="1"/>
  <c r="AD59" i="1"/>
  <c r="AC59" i="1"/>
  <c r="AB59" i="1"/>
  <c r="J59" i="1"/>
  <c r="AL59" i="1" s="1"/>
  <c r="BJ58" i="1"/>
  <c r="Z58" i="1" s="1"/>
  <c r="BF58" i="1"/>
  <c r="BD58" i="1"/>
  <c r="AP58" i="1"/>
  <c r="BI58" i="1" s="1"/>
  <c r="AO58" i="1"/>
  <c r="H58" i="1" s="1"/>
  <c r="AK58" i="1"/>
  <c r="AJ58" i="1"/>
  <c r="AH58" i="1"/>
  <c r="AG58" i="1"/>
  <c r="AF58" i="1"/>
  <c r="AE58" i="1"/>
  <c r="AD58" i="1"/>
  <c r="AC58" i="1"/>
  <c r="AB58" i="1"/>
  <c r="J58" i="1"/>
  <c r="AL58" i="1" s="1"/>
  <c r="I58" i="1"/>
  <c r="BJ57" i="1"/>
  <c r="Z57" i="1" s="1"/>
  <c r="BF57" i="1"/>
  <c r="BD57" i="1"/>
  <c r="AP57" i="1"/>
  <c r="I57" i="1" s="1"/>
  <c r="AO57" i="1"/>
  <c r="H57" i="1" s="1"/>
  <c r="AK57" i="1"/>
  <c r="AJ57" i="1"/>
  <c r="AH57" i="1"/>
  <c r="AG57" i="1"/>
  <c r="AF57" i="1"/>
  <c r="AE57" i="1"/>
  <c r="AD57" i="1"/>
  <c r="AC57" i="1"/>
  <c r="AB57" i="1"/>
  <c r="J57" i="1"/>
  <c r="AL57" i="1" s="1"/>
  <c r="BJ56" i="1"/>
  <c r="Z56" i="1" s="1"/>
  <c r="BF56" i="1"/>
  <c r="BD56" i="1"/>
  <c r="AP56" i="1"/>
  <c r="I56" i="1" s="1"/>
  <c r="AO56" i="1"/>
  <c r="H56" i="1" s="1"/>
  <c r="AK56" i="1"/>
  <c r="AJ56" i="1"/>
  <c r="AH56" i="1"/>
  <c r="AG56" i="1"/>
  <c r="AF56" i="1"/>
  <c r="AE56" i="1"/>
  <c r="AD56" i="1"/>
  <c r="AC56" i="1"/>
  <c r="AB56" i="1"/>
  <c r="J56" i="1"/>
  <c r="AL56" i="1" s="1"/>
  <c r="BJ55" i="1"/>
  <c r="Z55" i="1" s="1"/>
  <c r="BF55" i="1"/>
  <c r="BD55" i="1"/>
  <c r="AP55" i="1"/>
  <c r="I55" i="1" s="1"/>
  <c r="AO55" i="1"/>
  <c r="AW55" i="1" s="1"/>
  <c r="AK55" i="1"/>
  <c r="AJ55" i="1"/>
  <c r="AH55" i="1"/>
  <c r="AG55" i="1"/>
  <c r="AF55" i="1"/>
  <c r="AE55" i="1"/>
  <c r="AD55" i="1"/>
  <c r="AC55" i="1"/>
  <c r="AB55" i="1"/>
  <c r="J55" i="1"/>
  <c r="AL55" i="1" s="1"/>
  <c r="BJ53" i="1"/>
  <c r="BI53" i="1"/>
  <c r="AC53" i="1" s="1"/>
  <c r="BF53" i="1"/>
  <c r="BD53" i="1"/>
  <c r="AP53" i="1"/>
  <c r="AX53" i="1" s="1"/>
  <c r="AO53" i="1"/>
  <c r="BH53" i="1" s="1"/>
  <c r="AB53" i="1" s="1"/>
  <c r="AK53" i="1"/>
  <c r="AJ53" i="1"/>
  <c r="AH53" i="1"/>
  <c r="AG53" i="1"/>
  <c r="AF53" i="1"/>
  <c r="AE53" i="1"/>
  <c r="AD53" i="1"/>
  <c r="Z53" i="1"/>
  <c r="J53" i="1"/>
  <c r="AL53" i="1" s="1"/>
  <c r="BJ52" i="1"/>
  <c r="BF52" i="1"/>
  <c r="BD52" i="1"/>
  <c r="AP52" i="1"/>
  <c r="BI52" i="1" s="1"/>
  <c r="AC52" i="1" s="1"/>
  <c r="AO52" i="1"/>
  <c r="BH52" i="1" s="1"/>
  <c r="AB52" i="1" s="1"/>
  <c r="AK52" i="1"/>
  <c r="AT51" i="1" s="1"/>
  <c r="AJ52" i="1"/>
  <c r="AH52" i="1"/>
  <c r="AG52" i="1"/>
  <c r="AF52" i="1"/>
  <c r="AE52" i="1"/>
  <c r="AD52" i="1"/>
  <c r="Z52" i="1"/>
  <c r="J52" i="1"/>
  <c r="H52" i="1"/>
  <c r="BJ50" i="1"/>
  <c r="BF50" i="1"/>
  <c r="BD50" i="1"/>
  <c r="AP50" i="1"/>
  <c r="AX50" i="1" s="1"/>
  <c r="AO50" i="1"/>
  <c r="AW50" i="1" s="1"/>
  <c r="AK50" i="1"/>
  <c r="AJ50" i="1"/>
  <c r="AH50" i="1"/>
  <c r="AG50" i="1"/>
  <c r="AF50" i="1"/>
  <c r="AE50" i="1"/>
  <c r="AD50" i="1"/>
  <c r="Z50" i="1"/>
  <c r="J50" i="1"/>
  <c r="AL50" i="1" s="1"/>
  <c r="BJ49" i="1"/>
  <c r="BF49" i="1"/>
  <c r="BD49" i="1"/>
  <c r="AP49" i="1"/>
  <c r="AX49" i="1" s="1"/>
  <c r="AO49" i="1"/>
  <c r="AW49" i="1" s="1"/>
  <c r="AK49" i="1"/>
  <c r="AT48" i="1" s="1"/>
  <c r="AJ49" i="1"/>
  <c r="AH49" i="1"/>
  <c r="AG49" i="1"/>
  <c r="AF49" i="1"/>
  <c r="AE49" i="1"/>
  <c r="AD49" i="1"/>
  <c r="Z49" i="1"/>
  <c r="J49" i="1"/>
  <c r="AL49" i="1" s="1"/>
  <c r="BJ47" i="1"/>
  <c r="BF47" i="1"/>
  <c r="BD47" i="1"/>
  <c r="AP47" i="1"/>
  <c r="I47" i="1" s="1"/>
  <c r="AO47" i="1"/>
  <c r="BH47" i="1" s="1"/>
  <c r="AB47" i="1" s="1"/>
  <c r="AK47" i="1"/>
  <c r="AJ47" i="1"/>
  <c r="AH47" i="1"/>
  <c r="AG47" i="1"/>
  <c r="AF47" i="1"/>
  <c r="AE47" i="1"/>
  <c r="AD47" i="1"/>
  <c r="Z47" i="1"/>
  <c r="J47" i="1"/>
  <c r="AL47" i="1" s="1"/>
  <c r="BJ46" i="1"/>
  <c r="BF46" i="1"/>
  <c r="BD46" i="1"/>
  <c r="AP46" i="1"/>
  <c r="BI46" i="1" s="1"/>
  <c r="AC46" i="1" s="1"/>
  <c r="AO46" i="1"/>
  <c r="BH46" i="1" s="1"/>
  <c r="AB46" i="1" s="1"/>
  <c r="AK46" i="1"/>
  <c r="AJ46" i="1"/>
  <c r="AH46" i="1"/>
  <c r="AG46" i="1"/>
  <c r="AF46" i="1"/>
  <c r="AE46" i="1"/>
  <c r="AD46" i="1"/>
  <c r="Z46" i="1"/>
  <c r="J46" i="1"/>
  <c r="AL46" i="1" s="1"/>
  <c r="BJ45" i="1"/>
  <c r="BF45" i="1"/>
  <c r="BD45" i="1"/>
  <c r="AP45" i="1"/>
  <c r="BI45" i="1" s="1"/>
  <c r="AC45" i="1" s="1"/>
  <c r="AO45" i="1"/>
  <c r="BH45" i="1" s="1"/>
  <c r="AB45" i="1" s="1"/>
  <c r="AK45" i="1"/>
  <c r="AJ45" i="1"/>
  <c r="AH45" i="1"/>
  <c r="AG45" i="1"/>
  <c r="AF45" i="1"/>
  <c r="AE45" i="1"/>
  <c r="AD45" i="1"/>
  <c r="Z45" i="1"/>
  <c r="J45" i="1"/>
  <c r="AL45" i="1" s="1"/>
  <c r="H45" i="1"/>
  <c r="BJ44" i="1"/>
  <c r="BF44" i="1"/>
  <c r="BD44" i="1"/>
  <c r="AP44" i="1"/>
  <c r="BI44" i="1" s="1"/>
  <c r="AC44" i="1" s="1"/>
  <c r="AO44" i="1"/>
  <c r="AW44" i="1" s="1"/>
  <c r="AK44" i="1"/>
  <c r="AJ44" i="1"/>
  <c r="AH44" i="1"/>
  <c r="AG44" i="1"/>
  <c r="AF44" i="1"/>
  <c r="AE44" i="1"/>
  <c r="AD44" i="1"/>
  <c r="Z44" i="1"/>
  <c r="J44" i="1"/>
  <c r="AL44" i="1" s="1"/>
  <c r="BJ43" i="1"/>
  <c r="BF43" i="1"/>
  <c r="BD43" i="1"/>
  <c r="AP43" i="1"/>
  <c r="AX43" i="1" s="1"/>
  <c r="AO43" i="1"/>
  <c r="AW43" i="1" s="1"/>
  <c r="AK43" i="1"/>
  <c r="AJ43" i="1"/>
  <c r="AH43" i="1"/>
  <c r="AG43" i="1"/>
  <c r="AF43" i="1"/>
  <c r="AE43" i="1"/>
  <c r="AD43" i="1"/>
  <c r="Z43" i="1"/>
  <c r="J43" i="1"/>
  <c r="AL43" i="1" s="1"/>
  <c r="BJ42" i="1"/>
  <c r="BF42" i="1"/>
  <c r="BD42" i="1"/>
  <c r="AP42" i="1"/>
  <c r="AX42" i="1" s="1"/>
  <c r="AO42" i="1"/>
  <c r="AW42" i="1" s="1"/>
  <c r="AK42" i="1"/>
  <c r="AJ42" i="1"/>
  <c r="AH42" i="1"/>
  <c r="AG42" i="1"/>
  <c r="AF42" i="1"/>
  <c r="AE42" i="1"/>
  <c r="AD42" i="1"/>
  <c r="Z42" i="1"/>
  <c r="J42" i="1"/>
  <c r="BJ41" i="1"/>
  <c r="BF41" i="1"/>
  <c r="BD41" i="1"/>
  <c r="AP41" i="1"/>
  <c r="AX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AL41" i="1" s="1"/>
  <c r="BJ39" i="1"/>
  <c r="BF39" i="1"/>
  <c r="BD39" i="1"/>
  <c r="AX39" i="1"/>
  <c r="AP39" i="1"/>
  <c r="BI39" i="1" s="1"/>
  <c r="AC39" i="1" s="1"/>
  <c r="AO39" i="1"/>
  <c r="AW39" i="1" s="1"/>
  <c r="AK39" i="1"/>
  <c r="AJ39" i="1"/>
  <c r="AH39" i="1"/>
  <c r="AG39" i="1"/>
  <c r="AF39" i="1"/>
  <c r="AE39" i="1"/>
  <c r="AD39" i="1"/>
  <c r="Z39" i="1"/>
  <c r="J39" i="1"/>
  <c r="AL39" i="1" s="1"/>
  <c r="BJ38" i="1"/>
  <c r="BF38" i="1"/>
  <c r="BD38" i="1"/>
  <c r="AP38" i="1"/>
  <c r="I38" i="1" s="1"/>
  <c r="AO38" i="1"/>
  <c r="BH38" i="1" s="1"/>
  <c r="AB38" i="1" s="1"/>
  <c r="AK38" i="1"/>
  <c r="AJ38" i="1"/>
  <c r="AH38" i="1"/>
  <c r="AG38" i="1"/>
  <c r="AF38" i="1"/>
  <c r="AE38" i="1"/>
  <c r="AD38" i="1"/>
  <c r="Z38" i="1"/>
  <c r="J38" i="1"/>
  <c r="AL38" i="1" s="1"/>
  <c r="BJ36" i="1"/>
  <c r="BF36" i="1"/>
  <c r="BD36" i="1"/>
  <c r="AP36" i="1"/>
  <c r="BI36" i="1" s="1"/>
  <c r="AC36" i="1" s="1"/>
  <c r="AO36" i="1"/>
  <c r="BH36" i="1" s="1"/>
  <c r="AB36" i="1" s="1"/>
  <c r="AK36" i="1"/>
  <c r="AJ36" i="1"/>
  <c r="AH36" i="1"/>
  <c r="AG36" i="1"/>
  <c r="AF36" i="1"/>
  <c r="AE36" i="1"/>
  <c r="AD36" i="1"/>
  <c r="Z36" i="1"/>
  <c r="J36" i="1"/>
  <c r="AL36" i="1" s="1"/>
  <c r="H36" i="1"/>
  <c r="BJ35" i="1"/>
  <c r="BF35" i="1"/>
  <c r="BD35" i="1"/>
  <c r="AP35" i="1"/>
  <c r="BI35" i="1" s="1"/>
  <c r="AC35" i="1" s="1"/>
  <c r="AO35" i="1"/>
  <c r="H35" i="1" s="1"/>
  <c r="AK35" i="1"/>
  <c r="AJ35" i="1"/>
  <c r="AH35" i="1"/>
  <c r="AG35" i="1"/>
  <c r="AF35" i="1"/>
  <c r="AE35" i="1"/>
  <c r="AD35" i="1"/>
  <c r="Z35" i="1"/>
  <c r="J35" i="1"/>
  <c r="AL35" i="1" s="1"/>
  <c r="BJ34" i="1"/>
  <c r="BF34" i="1"/>
  <c r="BD34" i="1"/>
  <c r="AP34" i="1"/>
  <c r="I34" i="1" s="1"/>
  <c r="AO34" i="1"/>
  <c r="H34" i="1" s="1"/>
  <c r="AK34" i="1"/>
  <c r="AJ34" i="1"/>
  <c r="AH34" i="1"/>
  <c r="AG34" i="1"/>
  <c r="AF34" i="1"/>
  <c r="AE34" i="1"/>
  <c r="AD34" i="1"/>
  <c r="Z34" i="1"/>
  <c r="J34" i="1"/>
  <c r="AL34" i="1" s="1"/>
  <c r="BJ33" i="1"/>
  <c r="BF33" i="1"/>
  <c r="BD33" i="1"/>
  <c r="AP33" i="1"/>
  <c r="I33" i="1" s="1"/>
  <c r="AO33" i="1"/>
  <c r="BH33" i="1" s="1"/>
  <c r="AB33" i="1" s="1"/>
  <c r="AK33" i="1"/>
  <c r="AJ33" i="1"/>
  <c r="AH33" i="1"/>
  <c r="AG33" i="1"/>
  <c r="AF33" i="1"/>
  <c r="AE33" i="1"/>
  <c r="AD33" i="1"/>
  <c r="Z33" i="1"/>
  <c r="J33" i="1"/>
  <c r="AL33" i="1" s="1"/>
  <c r="BJ32" i="1"/>
  <c r="BF32" i="1"/>
  <c r="BD32" i="1"/>
  <c r="AP32" i="1"/>
  <c r="BI32" i="1" s="1"/>
  <c r="AC32" i="1" s="1"/>
  <c r="AO32" i="1"/>
  <c r="AW32" i="1" s="1"/>
  <c r="AK32" i="1"/>
  <c r="AJ32" i="1"/>
  <c r="AH32" i="1"/>
  <c r="AG32" i="1"/>
  <c r="AF32" i="1"/>
  <c r="AE32" i="1"/>
  <c r="AD32" i="1"/>
  <c r="Z32" i="1"/>
  <c r="J32" i="1"/>
  <c r="AL32" i="1" s="1"/>
  <c r="BJ31" i="1"/>
  <c r="BF31" i="1"/>
  <c r="BD31" i="1"/>
  <c r="AP31" i="1"/>
  <c r="BI31" i="1" s="1"/>
  <c r="AC31" i="1" s="1"/>
  <c r="AO31" i="1"/>
  <c r="BH31" i="1" s="1"/>
  <c r="AB31" i="1" s="1"/>
  <c r="AL31" i="1"/>
  <c r="AK31" i="1"/>
  <c r="AJ31" i="1"/>
  <c r="AH31" i="1"/>
  <c r="AG31" i="1"/>
  <c r="AF31" i="1"/>
  <c r="AE31" i="1"/>
  <c r="AD31" i="1"/>
  <c r="Z31" i="1"/>
  <c r="J31" i="1"/>
  <c r="I31" i="1"/>
  <c r="BJ29" i="1"/>
  <c r="BF29" i="1"/>
  <c r="BD29" i="1"/>
  <c r="AP29" i="1"/>
  <c r="BI29" i="1" s="1"/>
  <c r="AC29" i="1" s="1"/>
  <c r="AO29" i="1"/>
  <c r="BH29" i="1" s="1"/>
  <c r="AB29" i="1" s="1"/>
  <c r="AK29" i="1"/>
  <c r="AJ29" i="1"/>
  <c r="AH29" i="1"/>
  <c r="AG29" i="1"/>
  <c r="AF29" i="1"/>
  <c r="AE29" i="1"/>
  <c r="AD29" i="1"/>
  <c r="Z29" i="1"/>
  <c r="J29" i="1"/>
  <c r="AL29" i="1" s="1"/>
  <c r="I29" i="1"/>
  <c r="BJ28" i="1"/>
  <c r="BF28" i="1"/>
  <c r="BD28" i="1"/>
  <c r="AP28" i="1"/>
  <c r="BI28" i="1" s="1"/>
  <c r="AC28" i="1" s="1"/>
  <c r="AO28" i="1"/>
  <c r="H28" i="1" s="1"/>
  <c r="AK28" i="1"/>
  <c r="AJ28" i="1"/>
  <c r="AH28" i="1"/>
  <c r="AG28" i="1"/>
  <c r="AF28" i="1"/>
  <c r="AE28" i="1"/>
  <c r="AD28" i="1"/>
  <c r="Z28" i="1"/>
  <c r="J28" i="1"/>
  <c r="AL28" i="1" s="1"/>
  <c r="I28" i="1"/>
  <c r="BJ27" i="1"/>
  <c r="BF27" i="1"/>
  <c r="BD27" i="1"/>
  <c r="AP27" i="1"/>
  <c r="I27" i="1" s="1"/>
  <c r="AO27" i="1"/>
  <c r="H27" i="1" s="1"/>
  <c r="AK27" i="1"/>
  <c r="AJ27" i="1"/>
  <c r="AH27" i="1"/>
  <c r="AG27" i="1"/>
  <c r="AF27" i="1"/>
  <c r="AE27" i="1"/>
  <c r="AD27" i="1"/>
  <c r="Z27" i="1"/>
  <c r="J27" i="1"/>
  <c r="AL27" i="1" s="1"/>
  <c r="BJ26" i="1"/>
  <c r="BF26" i="1"/>
  <c r="BD26" i="1"/>
  <c r="AP26" i="1"/>
  <c r="I26" i="1" s="1"/>
  <c r="AO26" i="1"/>
  <c r="AW26" i="1" s="1"/>
  <c r="AK26" i="1"/>
  <c r="AJ26" i="1"/>
  <c r="AH26" i="1"/>
  <c r="AG26" i="1"/>
  <c r="AF26" i="1"/>
  <c r="AE26" i="1"/>
  <c r="AD26" i="1"/>
  <c r="Z26" i="1"/>
  <c r="J26" i="1"/>
  <c r="AL26" i="1" s="1"/>
  <c r="BJ25" i="1"/>
  <c r="BF25" i="1"/>
  <c r="BD25" i="1"/>
  <c r="AP25" i="1"/>
  <c r="BI25" i="1" s="1"/>
  <c r="AC25" i="1" s="1"/>
  <c r="AO25" i="1"/>
  <c r="H25" i="1" s="1"/>
  <c r="AK25" i="1"/>
  <c r="AJ25" i="1"/>
  <c r="AH25" i="1"/>
  <c r="AG25" i="1"/>
  <c r="AF25" i="1"/>
  <c r="AE25" i="1"/>
  <c r="AD25" i="1"/>
  <c r="Z25" i="1"/>
  <c r="J25" i="1"/>
  <c r="AL25" i="1" s="1"/>
  <c r="I25" i="1"/>
  <c r="BJ24" i="1"/>
  <c r="BF24" i="1"/>
  <c r="BD24" i="1"/>
  <c r="AW24" i="1"/>
  <c r="AP24" i="1"/>
  <c r="BI24" i="1" s="1"/>
  <c r="AC24" i="1" s="1"/>
  <c r="AO24" i="1"/>
  <c r="BH24" i="1" s="1"/>
  <c r="AB24" i="1" s="1"/>
  <c r="AK24" i="1"/>
  <c r="AJ24" i="1"/>
  <c r="AH24" i="1"/>
  <c r="AG24" i="1"/>
  <c r="AF24" i="1"/>
  <c r="AE24" i="1"/>
  <c r="AD24" i="1"/>
  <c r="Z24" i="1"/>
  <c r="J24" i="1"/>
  <c r="AL24" i="1" s="1"/>
  <c r="H24" i="1"/>
  <c r="BJ22" i="1"/>
  <c r="BF22" i="1"/>
  <c r="BD22" i="1"/>
  <c r="AP22" i="1"/>
  <c r="BI22" i="1" s="1"/>
  <c r="AC22" i="1" s="1"/>
  <c r="AO22" i="1"/>
  <c r="BH22" i="1" s="1"/>
  <c r="AB22" i="1" s="1"/>
  <c r="AK22" i="1"/>
  <c r="AJ22" i="1"/>
  <c r="AH22" i="1"/>
  <c r="AG22" i="1"/>
  <c r="AF22" i="1"/>
  <c r="AE22" i="1"/>
  <c r="AD22" i="1"/>
  <c r="Z22" i="1"/>
  <c r="J22" i="1"/>
  <c r="AL22" i="1" s="1"/>
  <c r="BJ21" i="1"/>
  <c r="BF21" i="1"/>
  <c r="BD21" i="1"/>
  <c r="AP21" i="1"/>
  <c r="BI21" i="1" s="1"/>
  <c r="AC21" i="1" s="1"/>
  <c r="AO21" i="1"/>
  <c r="H21" i="1" s="1"/>
  <c r="AL21" i="1"/>
  <c r="AK21" i="1"/>
  <c r="AJ21" i="1"/>
  <c r="AH21" i="1"/>
  <c r="AG21" i="1"/>
  <c r="AF21" i="1"/>
  <c r="AE21" i="1"/>
  <c r="AD21" i="1"/>
  <c r="Z21" i="1"/>
  <c r="J21" i="1"/>
  <c r="I21" i="1"/>
  <c r="BJ20" i="1"/>
  <c r="BF20" i="1"/>
  <c r="BD20" i="1"/>
  <c r="AP20" i="1"/>
  <c r="I20" i="1" s="1"/>
  <c r="AO20" i="1"/>
  <c r="H20" i="1" s="1"/>
  <c r="AK20" i="1"/>
  <c r="AJ20" i="1"/>
  <c r="AH20" i="1"/>
  <c r="AG20" i="1"/>
  <c r="AF20" i="1"/>
  <c r="AE20" i="1"/>
  <c r="AD20" i="1"/>
  <c r="Z20" i="1"/>
  <c r="J20" i="1"/>
  <c r="AL20" i="1" s="1"/>
  <c r="BJ19" i="1"/>
  <c r="BF19" i="1"/>
  <c r="BD19" i="1"/>
  <c r="AP19" i="1"/>
  <c r="I19" i="1" s="1"/>
  <c r="AO19" i="1"/>
  <c r="BH19" i="1" s="1"/>
  <c r="AB19" i="1" s="1"/>
  <c r="AK19" i="1"/>
  <c r="AJ19" i="1"/>
  <c r="AH19" i="1"/>
  <c r="AG19" i="1"/>
  <c r="AF19" i="1"/>
  <c r="AE19" i="1"/>
  <c r="AD19" i="1"/>
  <c r="Z19" i="1"/>
  <c r="J19" i="1"/>
  <c r="AL19" i="1" s="1"/>
  <c r="BJ17" i="1"/>
  <c r="BF17" i="1"/>
  <c r="BD17" i="1"/>
  <c r="AP17" i="1"/>
  <c r="I17" i="1" s="1"/>
  <c r="AO17" i="1"/>
  <c r="AW17" i="1" s="1"/>
  <c r="AK17" i="1"/>
  <c r="AJ17" i="1"/>
  <c r="AH17" i="1"/>
  <c r="AG17" i="1"/>
  <c r="AF17" i="1"/>
  <c r="AE17" i="1"/>
  <c r="AD17" i="1"/>
  <c r="Z17" i="1"/>
  <c r="J17" i="1"/>
  <c r="AL17" i="1" s="1"/>
  <c r="H17" i="1"/>
  <c r="BJ16" i="1"/>
  <c r="BF16" i="1"/>
  <c r="BD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J16" i="1"/>
  <c r="AL16" i="1" s="1"/>
  <c r="BJ15" i="1"/>
  <c r="BF15" i="1"/>
  <c r="BD15" i="1"/>
  <c r="AP15" i="1"/>
  <c r="BI15" i="1" s="1"/>
  <c r="AC15" i="1" s="1"/>
  <c r="AO15" i="1"/>
  <c r="BH15" i="1" s="1"/>
  <c r="AB15" i="1" s="1"/>
  <c r="AK15" i="1"/>
  <c r="AJ15" i="1"/>
  <c r="AH15" i="1"/>
  <c r="AG15" i="1"/>
  <c r="AF15" i="1"/>
  <c r="AE15" i="1"/>
  <c r="AD15" i="1"/>
  <c r="Z15" i="1"/>
  <c r="J15" i="1"/>
  <c r="AL15" i="1" s="1"/>
  <c r="BJ13" i="1"/>
  <c r="BF13" i="1"/>
  <c r="BD13" i="1"/>
  <c r="AP13" i="1"/>
  <c r="AX13" i="1" s="1"/>
  <c r="AO13" i="1"/>
  <c r="AW13" i="1" s="1"/>
  <c r="AK13" i="1"/>
  <c r="AJ13" i="1"/>
  <c r="AS12" i="1" s="1"/>
  <c r="AH13" i="1"/>
  <c r="AG13" i="1"/>
  <c r="AF13" i="1"/>
  <c r="AE13" i="1"/>
  <c r="AD13" i="1"/>
  <c r="Z13" i="1"/>
  <c r="J13" i="1"/>
  <c r="AL13" i="1" s="1"/>
  <c r="AU12" i="1" s="1"/>
  <c r="AU1" i="1"/>
  <c r="AT1" i="1"/>
  <c r="AS1" i="1"/>
  <c r="AX55" i="1" l="1"/>
  <c r="J51" i="1"/>
  <c r="I52" i="1"/>
  <c r="AX52" i="1"/>
  <c r="AS48" i="1"/>
  <c r="BH39" i="1"/>
  <c r="AB39" i="1" s="1"/>
  <c r="H29" i="1"/>
  <c r="AX29" i="1"/>
  <c r="AX17" i="1"/>
  <c r="BH17" i="1"/>
  <c r="AB17" i="1" s="1"/>
  <c r="AT14" i="1"/>
  <c r="I15" i="1"/>
  <c r="AX15" i="1"/>
  <c r="I13" i="1"/>
  <c r="I12" i="1" s="1"/>
  <c r="I69" i="1"/>
  <c r="BI69" i="1"/>
  <c r="AT66" i="1"/>
  <c r="H68" i="1"/>
  <c r="I68" i="1"/>
  <c r="H64" i="1"/>
  <c r="H63" i="1" s="1"/>
  <c r="BH61" i="1"/>
  <c r="BI60" i="1"/>
  <c r="AW56" i="1"/>
  <c r="BH55" i="1"/>
  <c r="BI55" i="1"/>
  <c r="I50" i="1"/>
  <c r="AT40" i="1"/>
  <c r="AX45" i="1"/>
  <c r="I45" i="1"/>
  <c r="I43" i="1"/>
  <c r="BI42" i="1"/>
  <c r="AC42" i="1" s="1"/>
  <c r="AS40" i="1"/>
  <c r="AW41" i="1"/>
  <c r="AT37" i="1"/>
  <c r="AU37" i="1"/>
  <c r="H38" i="1"/>
  <c r="AW38" i="1"/>
  <c r="I36" i="1"/>
  <c r="AT30" i="1"/>
  <c r="I35" i="1"/>
  <c r="I30" i="1" s="1"/>
  <c r="H33" i="1"/>
  <c r="H30" i="1" s="1"/>
  <c r="AW33" i="1"/>
  <c r="BH32" i="1"/>
  <c r="AB32" i="1" s="1"/>
  <c r="H32" i="1"/>
  <c r="AX31" i="1"/>
  <c r="H31" i="1"/>
  <c r="AX22" i="1"/>
  <c r="H22" i="1"/>
  <c r="I22" i="1"/>
  <c r="AS18" i="1"/>
  <c r="AW19" i="1"/>
  <c r="H15" i="1"/>
  <c r="AW15" i="1"/>
  <c r="AV15" i="1" s="1"/>
  <c r="BH13" i="1"/>
  <c r="AB13" i="1" s="1"/>
  <c r="H13" i="1"/>
  <c r="H12" i="1" s="1"/>
  <c r="BC55" i="1"/>
  <c r="AV55" i="1"/>
  <c r="BC39" i="1"/>
  <c r="AV39" i="1"/>
  <c r="BC17" i="1"/>
  <c r="AV17" i="1"/>
  <c r="H16" i="1"/>
  <c r="J40" i="1"/>
  <c r="H46" i="1"/>
  <c r="H47" i="1"/>
  <c r="H53" i="1"/>
  <c r="H51" i="1" s="1"/>
  <c r="C21" i="2"/>
  <c r="I16" i="1"/>
  <c r="I14" i="1" s="1"/>
  <c r="AW16" i="1"/>
  <c r="I24" i="1"/>
  <c r="I23" i="1" s="1"/>
  <c r="BH26" i="1"/>
  <c r="AB26" i="1" s="1"/>
  <c r="AS30" i="1"/>
  <c r="I32" i="1"/>
  <c r="AX36" i="1"/>
  <c r="AX38" i="1"/>
  <c r="BC38" i="1" s="1"/>
  <c r="BH44" i="1"/>
  <c r="AB44" i="1" s="1"/>
  <c r="I46" i="1"/>
  <c r="AW47" i="1"/>
  <c r="I53" i="1"/>
  <c r="BI61" i="1"/>
  <c r="BH69" i="1"/>
  <c r="C16" i="2"/>
  <c r="AX16" i="1"/>
  <c r="AW25" i="1"/>
  <c r="AS54" i="1"/>
  <c r="BH50" i="1"/>
  <c r="AB50" i="1" s="1"/>
  <c r="BI65" i="1"/>
  <c r="J14" i="1"/>
  <c r="BI50" i="1"/>
  <c r="AC50" i="1" s="1"/>
  <c r="C17" i="2"/>
  <c r="BI17" i="1"/>
  <c r="AC17" i="1" s="1"/>
  <c r="AX25" i="1"/>
  <c r="AX32" i="1"/>
  <c r="AV32" i="1" s="1"/>
  <c r="AW46" i="1"/>
  <c r="AL52" i="1"/>
  <c r="AU51" i="1" s="1"/>
  <c r="H55" i="1"/>
  <c r="AT54" i="1"/>
  <c r="C18" i="2"/>
  <c r="AT18" i="1"/>
  <c r="AX24" i="1"/>
  <c r="AV24" i="1" s="1"/>
  <c r="BI38" i="1"/>
  <c r="AC38" i="1" s="1"/>
  <c r="C20" i="2"/>
  <c r="H19" i="1"/>
  <c r="H18" i="1" s="1"/>
  <c r="I18" i="1"/>
  <c r="BH25" i="1"/>
  <c r="AB25" i="1" s="1"/>
  <c r="AW31" i="1"/>
  <c r="AV31" i="1" s="1"/>
  <c r="H39" i="1"/>
  <c r="H41" i="1"/>
  <c r="BH43" i="1"/>
  <c r="AB43" i="1" s="1"/>
  <c r="AW45" i="1"/>
  <c r="AX46" i="1"/>
  <c r="J48" i="1"/>
  <c r="AU54" i="1"/>
  <c r="BH56" i="1"/>
  <c r="H59" i="1"/>
  <c r="H61" i="1"/>
  <c r="AU66" i="1"/>
  <c r="I66" i="1"/>
  <c r="I62" i="1" s="1"/>
  <c r="AS66" i="1"/>
  <c r="J12" i="1"/>
  <c r="C27" i="2"/>
  <c r="BC15" i="1"/>
  <c r="AU18" i="1"/>
  <c r="AT23" i="1"/>
  <c r="J37" i="1"/>
  <c r="AS37" i="1"/>
  <c r="I39" i="1"/>
  <c r="I37" i="1" s="1"/>
  <c r="BI43" i="1"/>
  <c r="AC43" i="1" s="1"/>
  <c r="I51" i="1"/>
  <c r="I59" i="1"/>
  <c r="I61" i="1"/>
  <c r="I54" i="1" s="1"/>
  <c r="AS63" i="1"/>
  <c r="H69" i="1"/>
  <c r="C28" i="2"/>
  <c r="F28" i="2" s="1"/>
  <c r="AS14" i="1"/>
  <c r="H26" i="1"/>
  <c r="H23" i="1" s="1"/>
  <c r="H44" i="1"/>
  <c r="AS51" i="1"/>
  <c r="AT12" i="1"/>
  <c r="AU48" i="1"/>
  <c r="AS23" i="1"/>
  <c r="I44" i="1"/>
  <c r="AX44" i="1"/>
  <c r="AV44" i="1" s="1"/>
  <c r="BI49" i="1"/>
  <c r="AC49" i="1" s="1"/>
  <c r="F37" i="3"/>
  <c r="I37" i="3" s="1"/>
  <c r="F35" i="3"/>
  <c r="I35" i="3" s="1"/>
  <c r="C19" i="2"/>
  <c r="BC61" i="1"/>
  <c r="AV61" i="1"/>
  <c r="BC42" i="1"/>
  <c r="AV42" i="1"/>
  <c r="BC41" i="1"/>
  <c r="F29" i="3"/>
  <c r="BC49" i="1"/>
  <c r="AV49" i="1"/>
  <c r="AV13" i="1"/>
  <c r="BC13" i="1"/>
  <c r="BC50" i="1"/>
  <c r="AV50" i="1"/>
  <c r="AU23" i="1"/>
  <c r="BC65" i="1"/>
  <c r="AV65" i="1"/>
  <c r="BC69" i="1"/>
  <c r="AV69" i="1"/>
  <c r="AU30" i="1"/>
  <c r="BC43" i="1"/>
  <c r="AV43" i="1"/>
  <c r="AU14" i="1"/>
  <c r="BC24" i="1"/>
  <c r="BI41" i="1"/>
  <c r="AC41" i="1" s="1"/>
  <c r="BH42" i="1"/>
  <c r="AB42" i="1" s="1"/>
  <c r="BH49" i="1"/>
  <c r="AB49" i="1" s="1"/>
  <c r="I19" i="2"/>
  <c r="I22" i="2" s="1"/>
  <c r="AX19" i="1"/>
  <c r="AW20" i="1"/>
  <c r="J23" i="1"/>
  <c r="AX26" i="1"/>
  <c r="AV26" i="1" s="1"/>
  <c r="AW27" i="1"/>
  <c r="J30" i="1"/>
  <c r="AX33" i="1"/>
  <c r="AW34" i="1"/>
  <c r="AX47" i="1"/>
  <c r="AV47" i="1" s="1"/>
  <c r="AX56" i="1"/>
  <c r="AW57" i="1"/>
  <c r="AW67" i="1"/>
  <c r="AW71" i="1"/>
  <c r="BI13" i="1"/>
  <c r="AC13" i="1" s="1"/>
  <c r="AX20" i="1"/>
  <c r="AW21" i="1"/>
  <c r="AX27" i="1"/>
  <c r="AW28" i="1"/>
  <c r="AX34" i="1"/>
  <c r="AW35" i="1"/>
  <c r="I41" i="1"/>
  <c r="H42" i="1"/>
  <c r="H49" i="1"/>
  <c r="J54" i="1"/>
  <c r="AX57" i="1"/>
  <c r="AW58" i="1"/>
  <c r="AX67" i="1"/>
  <c r="AX71" i="1"/>
  <c r="J18" i="1"/>
  <c r="AX21" i="1"/>
  <c r="AW22" i="1"/>
  <c r="AX28" i="1"/>
  <c r="AW29" i="1"/>
  <c r="AX35" i="1"/>
  <c r="AW36" i="1"/>
  <c r="I42" i="1"/>
  <c r="AL42" i="1"/>
  <c r="AU40" i="1" s="1"/>
  <c r="H43" i="1"/>
  <c r="I49" i="1"/>
  <c r="H50" i="1"/>
  <c r="AW52" i="1"/>
  <c r="AX58" i="1"/>
  <c r="AW59" i="1"/>
  <c r="AW64" i="1"/>
  <c r="AW68" i="1"/>
  <c r="AW53" i="1"/>
  <c r="AX59" i="1"/>
  <c r="AW60" i="1"/>
  <c r="AX64" i="1"/>
  <c r="J66" i="1"/>
  <c r="AX68" i="1"/>
  <c r="J70" i="1"/>
  <c r="AV41" i="1"/>
  <c r="BI19" i="1"/>
  <c r="AC19" i="1" s="1"/>
  <c r="BH20" i="1"/>
  <c r="AB20" i="1" s="1"/>
  <c r="BI26" i="1"/>
  <c r="AC26" i="1" s="1"/>
  <c r="BH27" i="1"/>
  <c r="AB27" i="1" s="1"/>
  <c r="BI33" i="1"/>
  <c r="AC33" i="1" s="1"/>
  <c r="BH34" i="1"/>
  <c r="AB34" i="1" s="1"/>
  <c r="BI47" i="1"/>
  <c r="AC47" i="1" s="1"/>
  <c r="BI56" i="1"/>
  <c r="BH57" i="1"/>
  <c r="BH67" i="1"/>
  <c r="BH71" i="1"/>
  <c r="BI20" i="1"/>
  <c r="AC20" i="1" s="1"/>
  <c r="BH21" i="1"/>
  <c r="AB21" i="1" s="1"/>
  <c r="BI27" i="1"/>
  <c r="AC27" i="1" s="1"/>
  <c r="BH28" i="1"/>
  <c r="AB28" i="1" s="1"/>
  <c r="BI34" i="1"/>
  <c r="AC34" i="1" s="1"/>
  <c r="BH35" i="1"/>
  <c r="AB35" i="1" s="1"/>
  <c r="BI57" i="1"/>
  <c r="BH58" i="1"/>
  <c r="BI67" i="1"/>
  <c r="BI71" i="1"/>
  <c r="H66" i="1" l="1"/>
  <c r="H62" i="1"/>
  <c r="AV56" i="1"/>
  <c r="I48" i="1"/>
  <c r="AV45" i="1"/>
  <c r="BC45" i="1"/>
  <c r="H37" i="1"/>
  <c r="AV33" i="1"/>
  <c r="AV19" i="1"/>
  <c r="AV16" i="1"/>
  <c r="H14" i="1"/>
  <c r="I45" i="3"/>
  <c r="I24" i="2" s="1"/>
  <c r="H54" i="1"/>
  <c r="BC44" i="1"/>
  <c r="H40" i="1"/>
  <c r="C29" i="2"/>
  <c r="F29" i="2" s="1"/>
  <c r="I40" i="1"/>
  <c r="C14" i="2"/>
  <c r="AV38" i="1"/>
  <c r="BC46" i="1"/>
  <c r="AV46" i="1"/>
  <c r="BC25" i="1"/>
  <c r="AV25" i="1"/>
  <c r="BC16" i="1"/>
  <c r="J72" i="1"/>
  <c r="BC31" i="1"/>
  <c r="J62" i="1"/>
  <c r="BC26" i="1"/>
  <c r="BC32" i="1"/>
  <c r="BC19" i="1"/>
  <c r="H48" i="1"/>
  <c r="BC68" i="1"/>
  <c r="AV68" i="1"/>
  <c r="BC35" i="1"/>
  <c r="AV35" i="1"/>
  <c r="BC29" i="1"/>
  <c r="AV29" i="1"/>
  <c r="BC34" i="1"/>
  <c r="AV34" i="1"/>
  <c r="BC56" i="1"/>
  <c r="BC28" i="1"/>
  <c r="AV28" i="1"/>
  <c r="BC33" i="1"/>
  <c r="BC57" i="1"/>
  <c r="AV57" i="1"/>
  <c r="BC64" i="1"/>
  <c r="AV64" i="1"/>
  <c r="BC21" i="1"/>
  <c r="AV21" i="1"/>
  <c r="BC27" i="1"/>
  <c r="AV27" i="1"/>
  <c r="BC67" i="1"/>
  <c r="AV67" i="1"/>
  <c r="BC22" i="1"/>
  <c r="AV22" i="1"/>
  <c r="C15" i="2"/>
  <c r="BC20" i="1"/>
  <c r="AV20" i="1"/>
  <c r="BC59" i="1"/>
  <c r="AV59" i="1"/>
  <c r="BC47" i="1"/>
  <c r="BC52" i="1"/>
  <c r="AV52" i="1"/>
  <c r="BC60" i="1"/>
  <c r="AV60" i="1"/>
  <c r="BC58" i="1"/>
  <c r="AV58" i="1"/>
  <c r="BC53" i="1"/>
  <c r="AV53" i="1"/>
  <c r="BC36" i="1"/>
  <c r="AV36" i="1"/>
  <c r="BC71" i="1"/>
  <c r="AV71" i="1"/>
  <c r="I28" i="2" l="1"/>
  <c r="I29" i="2" s="1"/>
  <c r="C22" i="2"/>
</calcChain>
</file>

<file path=xl/sharedStrings.xml><?xml version="1.0" encoding="utf-8"?>
<sst xmlns="http://schemas.openxmlformats.org/spreadsheetml/2006/main" count="918" uniqueCount="288">
  <si>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</si>
  <si>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</si>
  <si>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</si>
  <si>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</si>
  <si>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</si>
  <si>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</si>
  <si>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- 4.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</si>
  <si>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</si>
  <si>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</si>
  <si>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</si>
  <si>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</si>
  <si>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</si>
  <si>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</si>
  <si>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</si>
  <si>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</si>
  <si>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</si>
  <si>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</si>
  <si>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</si>
  <si>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</si>
  <si>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</si>
  <si>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</si>
  <si>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</si>
  <si>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</si>
  <si>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</si>
  <si>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</si>
  <si>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</si>
  <si>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</si>
  <si>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</si>
  <si>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</si>
  <si>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</si>
  <si>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</si>
  <si>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</si>
  <si>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</si>
  <si>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</si>
  <si>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</si>
  <si>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</si>
  <si>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</si>
  <si>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</si>
  <si>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</si>
  <si>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</si>
  <si>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</si>
  <si>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</si>
  <si>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</si>
  <si>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</si>
  <si>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</si>
  <si>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</si>
  <si>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</si>
  <si>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</si>
  <si>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</si>
  <si>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</si>
  <si>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</si>
  <si>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</si>
  <si>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pláně vozovky</t>
  </si>
  <si>
    <t>kus</t>
  </si>
  <si>
    <t>0_</t>
  </si>
  <si>
    <t>_</t>
  </si>
  <si>
    <t>P</t>
  </si>
  <si>
    <t>11</t>
  </si>
  <si>
    <t>Přípravné a přidružené práce</t>
  </si>
  <si>
    <t>2</t>
  </si>
  <si>
    <t>113107525R00</t>
  </si>
  <si>
    <t>Odstranění podkladu pl. 50 m2,kam.drcené tl.25 cm</t>
  </si>
  <si>
    <t>m2</t>
  </si>
  <si>
    <t>RTS II / 2025</t>
  </si>
  <si>
    <t>11_</t>
  </si>
  <si>
    <t>3</t>
  </si>
  <si>
    <t>113106231R00</t>
  </si>
  <si>
    <t>Rozebrání dlažeb ze zámkové dlažby v kamenivu</t>
  </si>
  <si>
    <t>4</t>
  </si>
  <si>
    <t>113201111R00</t>
  </si>
  <si>
    <t>Vytrhání obrubníků chodníkových a parkových</t>
  </si>
  <si>
    <t>m</t>
  </si>
  <si>
    <t>12</t>
  </si>
  <si>
    <t>Odkopávky a prokopávky</t>
  </si>
  <si>
    <t>5</t>
  </si>
  <si>
    <t>121101101R00</t>
  </si>
  <si>
    <t>Sejmutí ornice (humózní zeminy) s přemístěním do 50 m</t>
  </si>
  <si>
    <t>m3</t>
  </si>
  <si>
    <t>12_</t>
  </si>
  <si>
    <t>6</t>
  </si>
  <si>
    <t>122202201R00</t>
  </si>
  <si>
    <t>Odkopávky pro silnice v hor. 3 do 100 m3 - sanace - alternativa</t>
  </si>
  <si>
    <t>7</t>
  </si>
  <si>
    <t>Odkopávky pro silnice v hor. 3 do 100 m3 - výkop pro obruby</t>
  </si>
  <si>
    <t>8</t>
  </si>
  <si>
    <t>Odkopávky pro silnice v hor. 3 do 100 m3</t>
  </si>
  <si>
    <t>16</t>
  </si>
  <si>
    <t>Přemístění výkopku</t>
  </si>
  <si>
    <t>9</t>
  </si>
  <si>
    <t>162301101R00</t>
  </si>
  <si>
    <t>Vodorovné přemístění výkopku z hor.1-4 do 500 m - zemní krajnice u obrub</t>
  </si>
  <si>
    <t>16_</t>
  </si>
  <si>
    <t>10</t>
  </si>
  <si>
    <t>167101101R00</t>
  </si>
  <si>
    <t>Nakládání výkopku z hor. 1 ÷ 4 v množství do 100 m3 - zemní krajnice u obrub</t>
  </si>
  <si>
    <t>162701105R00</t>
  </si>
  <si>
    <t>Vodorovné přemístění výkopku z hor.1-4 do 10000 m - výkopek sanace - alternativa</t>
  </si>
  <si>
    <t>162701109R00</t>
  </si>
  <si>
    <t>Příplatek k vod. přemístění hor.1-4 za další 1 km (+17km) - výkopek sanace</t>
  </si>
  <si>
    <t>13</t>
  </si>
  <si>
    <t>Vodorovné přemístění výkopku z hor.1-4 do 10000 m - přebytek zeminy</t>
  </si>
  <si>
    <t>14</t>
  </si>
  <si>
    <t>Příplatek k vod. přemístění hor.1-4 za další 1 km - (+17km)  přebytek zeminy</t>
  </si>
  <si>
    <t>18</t>
  </si>
  <si>
    <t>Povrchové úpravy terénu</t>
  </si>
  <si>
    <t>15</t>
  </si>
  <si>
    <t>182001111R00</t>
  </si>
  <si>
    <t>Plošná úprava terénu, nerovnosti do 10 cm v rovině - sadová úprava</t>
  </si>
  <si>
    <t>18_</t>
  </si>
  <si>
    <t>181101102R00</t>
  </si>
  <si>
    <t>Úprava pláně v zářezech v hor. 1-4, se zhutněním - chodníky</t>
  </si>
  <si>
    <t>17</t>
  </si>
  <si>
    <t>181301101R00</t>
  </si>
  <si>
    <t>Rozprostření ornice, rovina, tl. do 10 cm do 500m2</t>
  </si>
  <si>
    <t>180402111R00</t>
  </si>
  <si>
    <t>Založení trávníku parkového výsevem v rovině - sadová úprava</t>
  </si>
  <si>
    <t>19</t>
  </si>
  <si>
    <t>00572400</t>
  </si>
  <si>
    <t>Směs travní parková I. běžná zátěž PROFI</t>
  </si>
  <si>
    <t>kg</t>
  </si>
  <si>
    <t>M</t>
  </si>
  <si>
    <t>20</t>
  </si>
  <si>
    <t>184803113R00</t>
  </si>
  <si>
    <t>Řez živých plotů přímých výšky do 3 m</t>
  </si>
  <si>
    <t>Hloubení pro podzemní stěny, ražení a hloubení důlní</t>
  </si>
  <si>
    <t>21</t>
  </si>
  <si>
    <t>199000002R00</t>
  </si>
  <si>
    <t>Poplatek za skládku horniny 1- 4, č. dle katal. odpadů 17 05 04 - výkopek sanace - alternativa</t>
  </si>
  <si>
    <t>19_</t>
  </si>
  <si>
    <t>22</t>
  </si>
  <si>
    <t>Poplatek za odběr horniny tř. 1- 4 k rekultivaci, č. dle katal. odpadů 17 05 04 - přebytek zeminy</t>
  </si>
  <si>
    <t>56</t>
  </si>
  <si>
    <t>Podkladní vrstvy komunikací, letišť a ploch</t>
  </si>
  <si>
    <t>23</t>
  </si>
  <si>
    <t>569903311R00</t>
  </si>
  <si>
    <t>Zřízení zemních krajnic se zhutněním - okolo obrub</t>
  </si>
  <si>
    <t>56_</t>
  </si>
  <si>
    <t>24</t>
  </si>
  <si>
    <t>564851111RT2</t>
  </si>
  <si>
    <t>Podklad ze štěrkodrti po zhutnění tloušťky 15 cm - chodníky pojížděné</t>
  </si>
  <si>
    <t>25</t>
  </si>
  <si>
    <t>564861111RT4</t>
  </si>
  <si>
    <t>Podklad ze štěrkodrti po zhutnění tloušťky 20 cm - sanace - alternativa</t>
  </si>
  <si>
    <t>26</t>
  </si>
  <si>
    <t>568111112R00</t>
  </si>
  <si>
    <t>Zřízení vrstvy z geotextilie skl.do 1:5,š.do 7,5 m</t>
  </si>
  <si>
    <t>27</t>
  </si>
  <si>
    <t>69366055</t>
  </si>
  <si>
    <t>Geotextilie netkaná 300 g/m2 - chodník</t>
  </si>
  <si>
    <t>28</t>
  </si>
  <si>
    <t>564811111R00</t>
  </si>
  <si>
    <t>Podklad ze štěrkodrti po zhutnění tloušťky 5 cm - podsyp pod lože obrub</t>
  </si>
  <si>
    <t>29</t>
  </si>
  <si>
    <t>564851111RT4</t>
  </si>
  <si>
    <t>59</t>
  </si>
  <si>
    <t>Dlažby pozemních komunikací a ploch</t>
  </si>
  <si>
    <t>30</t>
  </si>
  <si>
    <t>591211211R00</t>
  </si>
  <si>
    <t>Kladení dlažby drobné kostky, lože z drti tl. 4 cm</t>
  </si>
  <si>
    <t>59_</t>
  </si>
  <si>
    <t>31</t>
  </si>
  <si>
    <t>58380120.A</t>
  </si>
  <si>
    <t>Kostka dlažební žulová štípaná + odseky, barva mix, drobná 80 až 100 mm, třída I</t>
  </si>
  <si>
    <t>91</t>
  </si>
  <si>
    <t>Doplňující konstrukce a práce pozemních komunikací, letišť a ploch</t>
  </si>
  <si>
    <t>32</t>
  </si>
  <si>
    <t>916561111R00</t>
  </si>
  <si>
    <t>Osazení záhon.obrubníků do lože z B 12,5 s opěrou</t>
  </si>
  <si>
    <t>91_</t>
  </si>
  <si>
    <t>33</t>
  </si>
  <si>
    <t>59217410</t>
  </si>
  <si>
    <t>Obrubník chodníkový ABO 100/10/25 II nat</t>
  </si>
  <si>
    <t>S</t>
  </si>
  <si>
    <t>Přesuny sutí</t>
  </si>
  <si>
    <t>34</t>
  </si>
  <si>
    <t>979083117R00</t>
  </si>
  <si>
    <t>Vodorovné přemístění suti na skládku do 6000 m - drc. kamenivo</t>
  </si>
  <si>
    <t>t</t>
  </si>
  <si>
    <t>S_</t>
  </si>
  <si>
    <t>35</t>
  </si>
  <si>
    <t>979083191R00</t>
  </si>
  <si>
    <t>Příplatek za dalších započatých 1000 m nad 6000 m - drc. kamenivo, (+21 km)</t>
  </si>
  <si>
    <t>36</t>
  </si>
  <si>
    <t>979999975R00</t>
  </si>
  <si>
    <t>Poplatek za uložení, kamení s příměsí, (skup.170504), drc. kamenivo</t>
  </si>
  <si>
    <t>37</t>
  </si>
  <si>
    <t>Vodorovné přemístění suti na skládku do 6000 m - obruby, dlažba</t>
  </si>
  <si>
    <t>38</t>
  </si>
  <si>
    <t>Příplatek za dalších započatých 1000 m nad 6000 m (+21 km) - obruby</t>
  </si>
  <si>
    <t>39</t>
  </si>
  <si>
    <t>Poplatek za uložení, beton, dlažba</t>
  </si>
  <si>
    <t>40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</si>
  <si>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</si>
  <si>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</si>
  <si>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</si>
  <si>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</si>
  <si>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</si>
  <si>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</si>
  <si>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41</t>
  </si>
  <si>
    <t>011002VRN</t>
  </si>
  <si>
    <t>Průzkumy - stávající inženýrské sítě</t>
  </si>
  <si>
    <t>Soubor</t>
  </si>
  <si>
    <t>99</t>
  </si>
  <si>
    <t>01VRN_</t>
  </si>
  <si>
    <t>Projektové práce - dokumentace skutečného provedení</t>
  </si>
  <si>
    <t>03VRN</t>
  </si>
  <si>
    <t>Zařízení staveniště</t>
  </si>
  <si>
    <t>43</t>
  </si>
  <si>
    <t>030001VRN</t>
  </si>
  <si>
    <t>03VRN_</t>
  </si>
  <si>
    <t>44</t>
  </si>
  <si>
    <t>034002VRN</t>
  </si>
  <si>
    <t>Zabezpečení staveniště</t>
  </si>
  <si>
    <t>45</t>
  </si>
  <si>
    <t>039002VRN</t>
  </si>
  <si>
    <t>Odstranění zařízení staveniště</t>
  </si>
  <si>
    <t>07VRN</t>
  </si>
  <si>
    <t>Provozní vlivy</t>
  </si>
  <si>
    <t>46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</si>
  <si>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</si>
  <si>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</si>
  <si>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</si>
  <si>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</si>
  <si>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</si>
  <si>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</si>
  <si>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</si>
  <si>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</si>
  <si>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</si>
  <si>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</si>
  <si>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</si>
  <si>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</si>
  <si>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</si>
  <si>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</si>
  <si>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</si>
  <si>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</si>
  <si>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</si>
  <si>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</si>
  <si>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</si>
  <si>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</si>
  <si>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</si>
  <si>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</si>
  <si>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</si>
  <si>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</si>
  <si>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</si>
  <si>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</si>
  <si>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</si>
  <si>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</si>
  <si>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</si>
  <si>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</si>
  <si>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</si>
  <si>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</si>
  <si>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</si>
  <si>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</si>
  <si>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</si>
  <si>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</si>
  <si>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</si>
  <si>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</si>
  <si>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</si>
  <si>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</si>
  <si>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</si>
  <si>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</si>
  <si>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</si>
  <si>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</si>
  <si>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</si>
  <si>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</si>
  <si>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</si>
  <si>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</si>
  <si>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</si>
  <si>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</si>
  <si>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</si>
  <si>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</si>
  <si>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</si>
  <si>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</si>
  <si>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</si>
  <si>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</si>
  <si>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</si>
  <si>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</si>
  <si>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</si>
  <si>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</si>
  <si>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</si>
  <si>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</si>
  <si>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</si>
  <si>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</si>
  <si>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Jedná se o tyto údaje:</t>
  </si>
  <si>
    <t>údaje o firmě</t>
  </si>
  <si>
    <t>jednotkové ceny položek zadané na maximálně 2 desetinná místa</t>
  </si>
  <si>
    <t>Ve všech listech tohoto souboru lze měnit pouze buňky s modrým pozadím.</t>
  </si>
  <si>
    <t>HŘBITOV - OPRAVA ZPEVNĚNÝCH PLOCH, ŠLAPANICE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</si>
</sst>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4"/>
  <sheetViews>
    <sheetView workbookViewId="0">
      <pane ySplit="11" topLeftCell="A12" activePane="bottomLeft" state="frozen"/>
      <selection pane="bottomLeft" activeCell="C26" sqref="C26:D26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86" t="s">
        <v>1</v>
      </c>
      <c r="B2" s="76"/>
      <c r="C2" s="91" t="s">
        <v>287</v>
      </c>
      <c r="D2" s="92"/>
      <c r="E2" s="76" t="s">
        <v>2</v>
      </c>
      <c r="F2" s="76"/>
      <c r="G2" s="76"/>
      <c r="H2" s="90" t="s">
        <v>3</v>
      </c>
      <c r="I2" s="76" t="s">
        <v>4</v>
      </c>
      <c r="J2" s="76"/>
      <c r="K2" s="77"/>
    </row>
    <row r="3" spans="1:76" x14ac:dyDescent="0.25">
      <c r="A3" s="87"/>
      <c r="B3" s="68"/>
      <c r="C3" s="93"/>
      <c r="D3" s="93"/>
      <c r="E3" s="68"/>
      <c r="F3" s="68"/>
      <c r="G3" s="68"/>
      <c r="H3" s="68"/>
      <c r="I3" s="68"/>
      <c r="J3" s="68"/>
      <c r="K3" s="78"/>
    </row>
    <row r="4" spans="1:76" x14ac:dyDescent="0.25">
      <c r="A4" s="88" t="s">
        <v>5</v>
      </c>
      <c r="B4" s="68"/>
      <c r="C4" s="67" t="s">
        <v>6</v>
      </c>
      <c r="D4" s="68"/>
      <c r="E4" s="68" t="s">
        <v>7</v>
      </c>
      <c r="F4" s="68"/>
      <c r="G4" s="68"/>
      <c r="H4" s="67" t="s">
        <v>8</v>
      </c>
      <c r="I4" s="68" t="s">
        <v>4</v>
      </c>
      <c r="J4" s="68"/>
      <c r="K4" s="78"/>
    </row>
    <row r="5" spans="1:76" x14ac:dyDescent="0.25">
      <c r="A5" s="87"/>
      <c r="B5" s="68"/>
      <c r="C5" s="68"/>
      <c r="D5" s="68"/>
      <c r="E5" s="68"/>
      <c r="F5" s="68"/>
      <c r="G5" s="68"/>
      <c r="H5" s="68"/>
      <c r="I5" s="68"/>
      <c r="J5" s="68"/>
      <c r="K5" s="78"/>
    </row>
    <row r="6" spans="1:76" x14ac:dyDescent="0.25">
      <c r="A6" s="88" t="s">
        <v>9</v>
      </c>
      <c r="B6" s="68"/>
      <c r="C6" s="67" t="s">
        <v>10</v>
      </c>
      <c r="D6" s="68"/>
      <c r="E6" s="68" t="s">
        <v>11</v>
      </c>
      <c r="F6" s="68"/>
      <c r="G6" s="68"/>
      <c r="H6" s="67" t="s">
        <v>12</v>
      </c>
      <c r="I6" s="79" t="s">
        <v>4</v>
      </c>
      <c r="J6" s="79"/>
      <c r="K6" s="80"/>
    </row>
    <row r="7" spans="1:76" x14ac:dyDescent="0.25">
      <c r="A7" s="87"/>
      <c r="B7" s="68"/>
      <c r="C7" s="68"/>
      <c r="D7" s="68"/>
      <c r="E7" s="68"/>
      <c r="F7" s="68"/>
      <c r="G7" s="68"/>
      <c r="H7" s="68"/>
      <c r="I7" s="79"/>
      <c r="J7" s="79"/>
      <c r="K7" s="80"/>
    </row>
    <row r="8" spans="1:76" x14ac:dyDescent="0.25">
      <c r="A8" s="88" t="s">
        <v>13</v>
      </c>
      <c r="B8" s="68"/>
      <c r="C8" s="67" t="s">
        <v>14</v>
      </c>
      <c r="D8" s="68"/>
      <c r="E8" s="68" t="s">
        <v>15</v>
      </c>
      <c r="F8" s="68"/>
      <c r="G8" s="68"/>
      <c r="H8" s="67" t="s">
        <v>16</v>
      </c>
      <c r="I8" s="67"/>
      <c r="J8" s="68"/>
      <c r="K8" s="78"/>
    </row>
    <row r="9" spans="1:76" x14ac:dyDescent="0.25">
      <c r="A9" s="89"/>
      <c r="B9" s="81"/>
      <c r="C9" s="81"/>
      <c r="D9" s="81"/>
      <c r="E9" s="81"/>
      <c r="F9" s="81"/>
      <c r="G9" s="81"/>
      <c r="H9" s="81"/>
      <c r="I9" s="81"/>
      <c r="J9" s="81"/>
      <c r="K9" s="82"/>
    </row>
    <row r="10" spans="1:76" x14ac:dyDescent="0.25">
      <c r="A10" s="5" t="s">
        <v>17</v>
      </c>
      <c r="B10" s="6" t="s">
        <v>18</v>
      </c>
      <c r="C10" s="83" t="s">
        <v>19</v>
      </c>
      <c r="D10" s="84"/>
      <c r="E10" s="6" t="s">
        <v>20</v>
      </c>
      <c r="F10" s="7" t="s">
        <v>21</v>
      </c>
      <c r="G10" s="8" t="s">
        <v>22</v>
      </c>
      <c r="H10" s="71" t="s">
        <v>23</v>
      </c>
      <c r="I10" s="72"/>
      <c r="J10" s="73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69" t="s">
        <v>29</v>
      </c>
      <c r="D11" s="70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74" t="s">
        <v>49</v>
      </c>
      <c r="D12" s="75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67" t="s">
        <v>52</v>
      </c>
      <c r="D13" s="68"/>
      <c r="E13" s="3" t="s">
        <v>53</v>
      </c>
      <c r="F13" s="24">
        <v>3</v>
      </c>
      <c r="G13" s="59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62" t="s">
        <v>58</v>
      </c>
      <c r="D14" s="63"/>
      <c r="E14" s="29" t="s">
        <v>28</v>
      </c>
      <c r="F14" s="29" t="s">
        <v>28</v>
      </c>
      <c r="G14" s="29" t="s">
        <v>28</v>
      </c>
      <c r="H14" s="1">
        <f>ROUND(SUM(H15:H17),2)</f>
        <v>0</v>
      </c>
      <c r="I14" s="1">
        <f>ROUND(SUM(I15:I17),2)</f>
        <v>0</v>
      </c>
      <c r="J14" s="1">
        <f>ROUND(SUM(J15:J17),2)</f>
        <v>0</v>
      </c>
      <c r="K14" s="30" t="s">
        <v>47</v>
      </c>
      <c r="AI14" s="10" t="s">
        <v>47</v>
      </c>
      <c r="AS14" s="1">
        <f>SUM(AJ15:AJ17)</f>
        <v>0</v>
      </c>
      <c r="AT14" s="1">
        <f>SUM(AK15:AK17)</f>
        <v>0</v>
      </c>
      <c r="AU14" s="1">
        <f>SUM(AL15:AL17)</f>
        <v>0</v>
      </c>
    </row>
    <row r="15" spans="1:76" x14ac:dyDescent="0.25">
      <c r="A15" s="2" t="s">
        <v>59</v>
      </c>
      <c r="B15" s="3" t="s">
        <v>60</v>
      </c>
      <c r="C15" s="67" t="s">
        <v>61</v>
      </c>
      <c r="D15" s="68"/>
      <c r="E15" s="3" t="s">
        <v>62</v>
      </c>
      <c r="F15" s="24">
        <v>361.1</v>
      </c>
      <c r="G15" s="59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5" t="s">
        <v>63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10" t="s">
        <v>47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50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64</v>
      </c>
      <c r="AZ15" s="26" t="s">
        <v>64</v>
      </c>
      <c r="BA15" s="10" t="s">
        <v>55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" t="s">
        <v>65</v>
      </c>
      <c r="B16" s="3" t="s">
        <v>66</v>
      </c>
      <c r="C16" s="67" t="s">
        <v>67</v>
      </c>
      <c r="D16" s="68"/>
      <c r="E16" s="3" t="s">
        <v>62</v>
      </c>
      <c r="F16" s="24">
        <v>361.1</v>
      </c>
      <c r="G16" s="59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63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47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21</v>
      </c>
      <c r="AO16" s="24">
        <f>G16*0</f>
        <v>0</v>
      </c>
      <c r="AP16" s="24">
        <f>G16*(1-0)</f>
        <v>0</v>
      </c>
      <c r="AQ16" s="26" t="s">
        <v>50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64</v>
      </c>
      <c r="AZ16" s="26" t="s">
        <v>64</v>
      </c>
      <c r="BA16" s="10" t="s">
        <v>55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6" t="s">
        <v>56</v>
      </c>
      <c r="BL16" s="24">
        <v>11</v>
      </c>
      <c r="BW16" s="24">
        <v>21</v>
      </c>
      <c r="BX16" s="4" t="s">
        <v>67</v>
      </c>
    </row>
    <row r="17" spans="1:76" x14ac:dyDescent="0.25">
      <c r="A17" s="2" t="s">
        <v>68</v>
      </c>
      <c r="B17" s="3" t="s">
        <v>69</v>
      </c>
      <c r="C17" s="67" t="s">
        <v>70</v>
      </c>
      <c r="D17" s="68"/>
      <c r="E17" s="3" t="s">
        <v>71</v>
      </c>
      <c r="F17" s="24">
        <v>27.1</v>
      </c>
      <c r="G17" s="59">
        <v>0</v>
      </c>
      <c r="H17" s="24">
        <f>ROUND(F17*AO17,2)</f>
        <v>0</v>
      </c>
      <c r="I17" s="24">
        <f>ROUND(F17*AP17,2)</f>
        <v>0</v>
      </c>
      <c r="J17" s="24">
        <f>ROUND(F17*G17,2)</f>
        <v>0</v>
      </c>
      <c r="K17" s="25" t="s">
        <v>63</v>
      </c>
      <c r="Z17" s="24">
        <f>ROUND(IF(AQ17="5",BJ17,0),2)</f>
        <v>0</v>
      </c>
      <c r="AB17" s="24">
        <f>ROUND(IF(AQ17="1",BH17,0),2)</f>
        <v>0</v>
      </c>
      <c r="AC17" s="24">
        <f>ROUND(IF(AQ17="1",BI17,0),2)</f>
        <v>0</v>
      </c>
      <c r="AD17" s="24">
        <f>ROUND(IF(AQ17="7",BH17,0),2)</f>
        <v>0</v>
      </c>
      <c r="AE17" s="24">
        <f>ROUND(IF(AQ17="7",BI17,0),2)</f>
        <v>0</v>
      </c>
      <c r="AF17" s="24">
        <f>ROUND(IF(AQ17="2",BH17,0),2)</f>
        <v>0</v>
      </c>
      <c r="AG17" s="24">
        <f>ROUND(IF(AQ17="2",BI17,0),2)</f>
        <v>0</v>
      </c>
      <c r="AH17" s="24">
        <f>ROUND(IF(AQ17="0",BJ17,0),2)</f>
        <v>0</v>
      </c>
      <c r="AI17" s="10" t="s">
        <v>47</v>
      </c>
      <c r="AJ17" s="24">
        <f>IF(AN17=0,J17,0)</f>
        <v>0</v>
      </c>
      <c r="AK17" s="24">
        <f>IF(AN17=12,J17,0)</f>
        <v>0</v>
      </c>
      <c r="AL17" s="24">
        <f>IF(AN17=21,J17,0)</f>
        <v>0</v>
      </c>
      <c r="AN17" s="24">
        <v>21</v>
      </c>
      <c r="AO17" s="24">
        <f>G17*0</f>
        <v>0</v>
      </c>
      <c r="AP17" s="24">
        <f>G17*(1-0)</f>
        <v>0</v>
      </c>
      <c r="AQ17" s="26" t="s">
        <v>50</v>
      </c>
      <c r="AV17" s="24">
        <f>ROUND(AW17+AX17,2)</f>
        <v>0</v>
      </c>
      <c r="AW17" s="24">
        <f>ROUND(F17*AO17,2)</f>
        <v>0</v>
      </c>
      <c r="AX17" s="24">
        <f>ROUND(F17*AP17,2)</f>
        <v>0</v>
      </c>
      <c r="AY17" s="26" t="s">
        <v>64</v>
      </c>
      <c r="AZ17" s="26" t="s">
        <v>64</v>
      </c>
      <c r="BA17" s="10" t="s">
        <v>55</v>
      </c>
      <c r="BC17" s="24">
        <f>AW17+AX17</f>
        <v>0</v>
      </c>
      <c r="BD17" s="24">
        <f>G17/(100-BE17)*100</f>
        <v>0</v>
      </c>
      <c r="BE17" s="24">
        <v>0</v>
      </c>
      <c r="BF17" s="24">
        <f>17</f>
        <v>17</v>
      </c>
      <c r="BH17" s="24">
        <f>F17*AO17</f>
        <v>0</v>
      </c>
      <c r="BI17" s="24">
        <f>F17*AP17</f>
        <v>0</v>
      </c>
      <c r="BJ17" s="24">
        <f>F17*G17</f>
        <v>0</v>
      </c>
      <c r="BK17" s="26" t="s">
        <v>56</v>
      </c>
      <c r="BL17" s="24">
        <v>11</v>
      </c>
      <c r="BW17" s="24">
        <v>21</v>
      </c>
      <c r="BX17" s="4" t="s">
        <v>70</v>
      </c>
    </row>
    <row r="18" spans="1:76" x14ac:dyDescent="0.25">
      <c r="A18" s="27" t="s">
        <v>47</v>
      </c>
      <c r="B18" s="28" t="s">
        <v>72</v>
      </c>
      <c r="C18" s="62" t="s">
        <v>73</v>
      </c>
      <c r="D18" s="63"/>
      <c r="E18" s="29" t="s">
        <v>28</v>
      </c>
      <c r="F18" s="29" t="s">
        <v>28</v>
      </c>
      <c r="G18" s="29" t="s">
        <v>28</v>
      </c>
      <c r="H18" s="1">
        <f>ROUND(SUM(H19:H22),2)</f>
        <v>0</v>
      </c>
      <c r="I18" s="1">
        <f>ROUND(SUM(I19:I22),2)</f>
        <v>0</v>
      </c>
      <c r="J18" s="1">
        <f>ROUND(SUM(J19:J22),2)</f>
        <v>0</v>
      </c>
      <c r="K18" s="30" t="s">
        <v>47</v>
      </c>
      <c r="AI18" s="10" t="s">
        <v>47</v>
      </c>
      <c r="AS18" s="1">
        <f>SUM(AJ19:AJ22)</f>
        <v>0</v>
      </c>
      <c r="AT18" s="1">
        <f>SUM(AK19:AK22)</f>
        <v>0</v>
      </c>
      <c r="AU18" s="1">
        <f>SUM(AL19:AL22)</f>
        <v>0</v>
      </c>
    </row>
    <row r="19" spans="1:76" x14ac:dyDescent="0.25">
      <c r="A19" s="2" t="s">
        <v>74</v>
      </c>
      <c r="B19" s="3" t="s">
        <v>75</v>
      </c>
      <c r="C19" s="67" t="s">
        <v>76</v>
      </c>
      <c r="D19" s="68"/>
      <c r="E19" s="3" t="s">
        <v>77</v>
      </c>
      <c r="F19" s="24">
        <v>2.8</v>
      </c>
      <c r="G19" s="59">
        <v>0</v>
      </c>
      <c r="H19" s="24">
        <f>ROUND(F19*AO19,2)</f>
        <v>0</v>
      </c>
      <c r="I19" s="24">
        <f>ROUND(F19*AP19,2)</f>
        <v>0</v>
      </c>
      <c r="J19" s="24">
        <f>ROUND(F19*G19,2)</f>
        <v>0</v>
      </c>
      <c r="K19" s="25" t="s">
        <v>63</v>
      </c>
      <c r="Z19" s="24">
        <f>ROUND(IF(AQ19="5",BJ19,0),2)</f>
        <v>0</v>
      </c>
      <c r="AB19" s="24">
        <f>ROUND(IF(AQ19="1",BH19,0),2)</f>
        <v>0</v>
      </c>
      <c r="AC19" s="24">
        <f>ROUND(IF(AQ19="1",BI19,0),2)</f>
        <v>0</v>
      </c>
      <c r="AD19" s="24">
        <f>ROUND(IF(AQ19="7",BH19,0),2)</f>
        <v>0</v>
      </c>
      <c r="AE19" s="24">
        <f>ROUND(IF(AQ19="7",BI19,0),2)</f>
        <v>0</v>
      </c>
      <c r="AF19" s="24">
        <f>ROUND(IF(AQ19="2",BH19,0),2)</f>
        <v>0</v>
      </c>
      <c r="AG19" s="24">
        <f>ROUND(IF(AQ19="2",BI19,0),2)</f>
        <v>0</v>
      </c>
      <c r="AH19" s="24">
        <f>ROUND(IF(AQ19="0",BJ19,0),2)</f>
        <v>0</v>
      </c>
      <c r="AI19" s="10" t="s">
        <v>47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21</v>
      </c>
      <c r="AO19" s="24">
        <f>G19*0</f>
        <v>0</v>
      </c>
      <c r="AP19" s="24">
        <f>G19*(1-0)</f>
        <v>0</v>
      </c>
      <c r="AQ19" s="26" t="s">
        <v>50</v>
      </c>
      <c r="AV19" s="24">
        <f>ROUND(AW19+AX19,2)</f>
        <v>0</v>
      </c>
      <c r="AW19" s="24">
        <f>ROUND(F19*AO19,2)</f>
        <v>0</v>
      </c>
      <c r="AX19" s="24">
        <f>ROUND(F19*AP19,2)</f>
        <v>0</v>
      </c>
      <c r="AY19" s="26" t="s">
        <v>78</v>
      </c>
      <c r="AZ19" s="26" t="s">
        <v>78</v>
      </c>
      <c r="BA19" s="10" t="s">
        <v>55</v>
      </c>
      <c r="BC19" s="24">
        <f>AW19+AX19</f>
        <v>0</v>
      </c>
      <c r="BD19" s="24">
        <f>G19/(100-BE19)*100</f>
        <v>0</v>
      </c>
      <c r="BE19" s="24">
        <v>0</v>
      </c>
      <c r="BF19" s="24">
        <f>19</f>
        <v>19</v>
      </c>
      <c r="BH19" s="24">
        <f>F19*AO19</f>
        <v>0</v>
      </c>
      <c r="BI19" s="24">
        <f>F19*AP19</f>
        <v>0</v>
      </c>
      <c r="BJ19" s="24">
        <f>F19*G19</f>
        <v>0</v>
      </c>
      <c r="BK19" s="26" t="s">
        <v>56</v>
      </c>
      <c r="BL19" s="24">
        <v>12</v>
      </c>
      <c r="BW19" s="24">
        <v>21</v>
      </c>
      <c r="BX19" s="4" t="s">
        <v>76</v>
      </c>
    </row>
    <row r="20" spans="1:76" x14ac:dyDescent="0.25">
      <c r="A20" s="2" t="s">
        <v>79</v>
      </c>
      <c r="B20" s="3" t="s">
        <v>80</v>
      </c>
      <c r="C20" s="67" t="s">
        <v>81</v>
      </c>
      <c r="D20" s="68"/>
      <c r="E20" s="3" t="s">
        <v>77</v>
      </c>
      <c r="F20" s="24">
        <v>71.3</v>
      </c>
      <c r="G20" s="59">
        <v>0</v>
      </c>
      <c r="H20" s="24">
        <f>ROUND(F20*AO20,2)</f>
        <v>0</v>
      </c>
      <c r="I20" s="24">
        <f>ROUND(F20*AP20,2)</f>
        <v>0</v>
      </c>
      <c r="J20" s="24">
        <f>ROUND(F20*G20,2)</f>
        <v>0</v>
      </c>
      <c r="K20" s="25" t="s">
        <v>63</v>
      </c>
      <c r="Z20" s="24">
        <f>ROUND(IF(AQ20="5",BJ20,0),2)</f>
        <v>0</v>
      </c>
      <c r="AB20" s="24">
        <f>ROUND(IF(AQ20="1",BH20,0),2)</f>
        <v>0</v>
      </c>
      <c r="AC20" s="24">
        <f>ROUND(IF(AQ20="1",BI20,0),2)</f>
        <v>0</v>
      </c>
      <c r="AD20" s="24">
        <f>ROUND(IF(AQ20="7",BH20,0),2)</f>
        <v>0</v>
      </c>
      <c r="AE20" s="24">
        <f>ROUND(IF(AQ20="7",BI20,0),2)</f>
        <v>0</v>
      </c>
      <c r="AF20" s="24">
        <f>ROUND(IF(AQ20="2",BH20,0),2)</f>
        <v>0</v>
      </c>
      <c r="AG20" s="24">
        <f>ROUND(IF(AQ20="2",BI20,0),2)</f>
        <v>0</v>
      </c>
      <c r="AH20" s="24">
        <f>ROUND(IF(AQ20="0",BJ20,0),2)</f>
        <v>0</v>
      </c>
      <c r="AI20" s="10" t="s">
        <v>47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</f>
        <v>0</v>
      </c>
      <c r="AP20" s="24">
        <f>G20*(1-0)</f>
        <v>0</v>
      </c>
      <c r="AQ20" s="26" t="s">
        <v>50</v>
      </c>
      <c r="AV20" s="24">
        <f>ROUND(AW20+AX20,2)</f>
        <v>0</v>
      </c>
      <c r="AW20" s="24">
        <f>ROUND(F20*AO20,2)</f>
        <v>0</v>
      </c>
      <c r="AX20" s="24">
        <f>ROUND(F20*AP20,2)</f>
        <v>0</v>
      </c>
      <c r="AY20" s="26" t="s">
        <v>78</v>
      </c>
      <c r="AZ20" s="26" t="s">
        <v>78</v>
      </c>
      <c r="BA20" s="10" t="s">
        <v>55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6" t="s">
        <v>56</v>
      </c>
      <c r="BL20" s="24">
        <v>12</v>
      </c>
      <c r="BW20" s="24">
        <v>21</v>
      </c>
      <c r="BX20" s="4" t="s">
        <v>81</v>
      </c>
    </row>
    <row r="21" spans="1:76" x14ac:dyDescent="0.25">
      <c r="A21" s="2" t="s">
        <v>82</v>
      </c>
      <c r="B21" s="3" t="s">
        <v>80</v>
      </c>
      <c r="C21" s="67" t="s">
        <v>83</v>
      </c>
      <c r="D21" s="68"/>
      <c r="E21" s="3" t="s">
        <v>77</v>
      </c>
      <c r="F21" s="24">
        <v>2.7</v>
      </c>
      <c r="G21" s="59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63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47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</f>
        <v>0</v>
      </c>
      <c r="AP21" s="24">
        <f>G21*(1-0)</f>
        <v>0</v>
      </c>
      <c r="AQ21" s="26" t="s">
        <v>50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78</v>
      </c>
      <c r="AZ21" s="26" t="s">
        <v>78</v>
      </c>
      <c r="BA21" s="10" t="s">
        <v>55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6" t="s">
        <v>56</v>
      </c>
      <c r="BL21" s="24">
        <v>12</v>
      </c>
      <c r="BW21" s="24">
        <v>21</v>
      </c>
      <c r="BX21" s="4" t="s">
        <v>83</v>
      </c>
    </row>
    <row r="22" spans="1:76" x14ac:dyDescent="0.25">
      <c r="A22" s="2" t="s">
        <v>84</v>
      </c>
      <c r="B22" s="3" t="s">
        <v>80</v>
      </c>
      <c r="C22" s="67" t="s">
        <v>85</v>
      </c>
      <c r="D22" s="68"/>
      <c r="E22" s="3" t="s">
        <v>77</v>
      </c>
      <c r="F22" s="24">
        <v>32.1</v>
      </c>
      <c r="G22" s="59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5" t="s">
        <v>63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10" t="s">
        <v>47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</f>
        <v>0</v>
      </c>
      <c r="AP22" s="24">
        <f>G22*(1-0)</f>
        <v>0</v>
      </c>
      <c r="AQ22" s="26" t="s">
        <v>50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78</v>
      </c>
      <c r="AZ22" s="26" t="s">
        <v>78</v>
      </c>
      <c r="BA22" s="10" t="s">
        <v>55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6" t="s">
        <v>56</v>
      </c>
      <c r="BL22" s="24">
        <v>12</v>
      </c>
      <c r="BW22" s="24">
        <v>21</v>
      </c>
      <c r="BX22" s="4" t="s">
        <v>85</v>
      </c>
    </row>
    <row r="23" spans="1:76" x14ac:dyDescent="0.25">
      <c r="A23" s="27" t="s">
        <v>47</v>
      </c>
      <c r="B23" s="28" t="s">
        <v>86</v>
      </c>
      <c r="C23" s="62" t="s">
        <v>87</v>
      </c>
      <c r="D23" s="63"/>
      <c r="E23" s="29" t="s">
        <v>28</v>
      </c>
      <c r="F23" s="29" t="s">
        <v>28</v>
      </c>
      <c r="G23" s="29" t="s">
        <v>28</v>
      </c>
      <c r="H23" s="1">
        <f>ROUND(SUM(H24:H29),2)</f>
        <v>0</v>
      </c>
      <c r="I23" s="1">
        <f>ROUND(SUM(I24:I29),2)</f>
        <v>0</v>
      </c>
      <c r="J23" s="1">
        <f>ROUND(SUM(J24:J29),2)</f>
        <v>0</v>
      </c>
      <c r="K23" s="30" t="s">
        <v>47</v>
      </c>
      <c r="AI23" s="10" t="s">
        <v>47</v>
      </c>
      <c r="AS23" s="1">
        <f>SUM(AJ24:AJ29)</f>
        <v>0</v>
      </c>
      <c r="AT23" s="1">
        <f>SUM(AK24:AK29)</f>
        <v>0</v>
      </c>
      <c r="AU23" s="1">
        <f>SUM(AL24:AL29)</f>
        <v>0</v>
      </c>
    </row>
    <row r="24" spans="1:76" x14ac:dyDescent="0.25">
      <c r="A24" s="2" t="s">
        <v>88</v>
      </c>
      <c r="B24" s="3" t="s">
        <v>89</v>
      </c>
      <c r="C24" s="67" t="s">
        <v>90</v>
      </c>
      <c r="D24" s="68"/>
      <c r="E24" s="3" t="s">
        <v>77</v>
      </c>
      <c r="F24" s="24">
        <v>5.4</v>
      </c>
      <c r="G24" s="59">
        <v>0</v>
      </c>
      <c r="H24" s="24">
        <f t="shared" ref="H24:H29" si="0">ROUND(F24*AO24,2)</f>
        <v>0</v>
      </c>
      <c r="I24" s="24">
        <f t="shared" ref="I24:I29" si="1">ROUND(F24*AP24,2)</f>
        <v>0</v>
      </c>
      <c r="J24" s="24">
        <f t="shared" ref="J24:J29" si="2">ROUND(F24*G24,2)</f>
        <v>0</v>
      </c>
      <c r="K24" s="25" t="s">
        <v>63</v>
      </c>
      <c r="Z24" s="24">
        <f t="shared" ref="Z24:Z29" si="3">ROUND(IF(AQ24="5",BJ24,0),2)</f>
        <v>0</v>
      </c>
      <c r="AB24" s="24">
        <f t="shared" ref="AB24:AB29" si="4">ROUND(IF(AQ24="1",BH24,0),2)</f>
        <v>0</v>
      </c>
      <c r="AC24" s="24">
        <f t="shared" ref="AC24:AC29" si="5">ROUND(IF(AQ24="1",BI24,0),2)</f>
        <v>0</v>
      </c>
      <c r="AD24" s="24">
        <f t="shared" ref="AD24:AD29" si="6">ROUND(IF(AQ24="7",BH24,0),2)</f>
        <v>0</v>
      </c>
      <c r="AE24" s="24">
        <f t="shared" ref="AE24:AE29" si="7">ROUND(IF(AQ24="7",BI24,0),2)</f>
        <v>0</v>
      </c>
      <c r="AF24" s="24">
        <f t="shared" ref="AF24:AF29" si="8">ROUND(IF(AQ24="2",BH24,0),2)</f>
        <v>0</v>
      </c>
      <c r="AG24" s="24">
        <f t="shared" ref="AG24:AG29" si="9">ROUND(IF(AQ24="2",BI24,0),2)</f>
        <v>0</v>
      </c>
      <c r="AH24" s="24">
        <f t="shared" ref="AH24:AH29" si="10">ROUND(IF(AQ24="0",BJ24,0),2)</f>
        <v>0</v>
      </c>
      <c r="AI24" s="10" t="s">
        <v>47</v>
      </c>
      <c r="AJ24" s="24">
        <f t="shared" ref="AJ24:AJ29" si="11">IF(AN24=0,J24,0)</f>
        <v>0</v>
      </c>
      <c r="AK24" s="24">
        <f t="shared" ref="AK24:AK29" si="12">IF(AN24=12,J24,0)</f>
        <v>0</v>
      </c>
      <c r="AL24" s="24">
        <f t="shared" ref="AL24:AL29" si="13">IF(AN24=21,J24,0)</f>
        <v>0</v>
      </c>
      <c r="AN24" s="24">
        <v>21</v>
      </c>
      <c r="AO24" s="24">
        <f t="shared" ref="AO24:AO29" si="14">G24*0</f>
        <v>0</v>
      </c>
      <c r="AP24" s="24">
        <f t="shared" ref="AP24:AP29" si="15">G24*(1-0)</f>
        <v>0</v>
      </c>
      <c r="AQ24" s="26" t="s">
        <v>50</v>
      </c>
      <c r="AV24" s="24">
        <f t="shared" ref="AV24:AV29" si="16">ROUND(AW24+AX24,2)</f>
        <v>0</v>
      </c>
      <c r="AW24" s="24">
        <f t="shared" ref="AW24:AW29" si="17">ROUND(F24*AO24,2)</f>
        <v>0</v>
      </c>
      <c r="AX24" s="24">
        <f t="shared" ref="AX24:AX29" si="18">ROUND(F24*AP24,2)</f>
        <v>0</v>
      </c>
      <c r="AY24" s="26" t="s">
        <v>91</v>
      </c>
      <c r="AZ24" s="26" t="s">
        <v>91</v>
      </c>
      <c r="BA24" s="10" t="s">
        <v>55</v>
      </c>
      <c r="BC24" s="24">
        <f t="shared" ref="BC24:BC29" si="19">AW24+AX24</f>
        <v>0</v>
      </c>
      <c r="BD24" s="24">
        <f t="shared" ref="BD24:BD29" si="20">G24/(100-BE24)*100</f>
        <v>0</v>
      </c>
      <c r="BE24" s="24">
        <v>0</v>
      </c>
      <c r="BF24" s="24">
        <f>24</f>
        <v>24</v>
      </c>
      <c r="BH24" s="24">
        <f t="shared" ref="BH24:BH29" si="21">F24*AO24</f>
        <v>0</v>
      </c>
      <c r="BI24" s="24">
        <f t="shared" ref="BI24:BI29" si="22">F24*AP24</f>
        <v>0</v>
      </c>
      <c r="BJ24" s="24">
        <f t="shared" ref="BJ24:BJ29" si="23">F24*G24</f>
        <v>0</v>
      </c>
      <c r="BK24" s="26" t="s">
        <v>56</v>
      </c>
      <c r="BL24" s="24">
        <v>16</v>
      </c>
      <c r="BW24" s="24">
        <v>21</v>
      </c>
      <c r="BX24" s="4" t="s">
        <v>90</v>
      </c>
    </row>
    <row r="25" spans="1:76" x14ac:dyDescent="0.25">
      <c r="A25" s="2" t="s">
        <v>92</v>
      </c>
      <c r="B25" s="3" t="s">
        <v>93</v>
      </c>
      <c r="C25" s="67" t="s">
        <v>94</v>
      </c>
      <c r="D25" s="68"/>
      <c r="E25" s="3" t="s">
        <v>77</v>
      </c>
      <c r="F25" s="24">
        <v>2.7</v>
      </c>
      <c r="G25" s="59">
        <v>0</v>
      </c>
      <c r="H25" s="24">
        <f t="shared" si="0"/>
        <v>0</v>
      </c>
      <c r="I25" s="24">
        <f t="shared" si="1"/>
        <v>0</v>
      </c>
      <c r="J25" s="24">
        <f t="shared" si="2"/>
        <v>0</v>
      </c>
      <c r="K25" s="25" t="s">
        <v>63</v>
      </c>
      <c r="Z25" s="24">
        <f t="shared" si="3"/>
        <v>0</v>
      </c>
      <c r="AB25" s="24">
        <f t="shared" si="4"/>
        <v>0</v>
      </c>
      <c r="AC25" s="24">
        <f t="shared" si="5"/>
        <v>0</v>
      </c>
      <c r="AD25" s="24">
        <f t="shared" si="6"/>
        <v>0</v>
      </c>
      <c r="AE25" s="24">
        <f t="shared" si="7"/>
        <v>0</v>
      </c>
      <c r="AF25" s="24">
        <f t="shared" si="8"/>
        <v>0</v>
      </c>
      <c r="AG25" s="24">
        <f t="shared" si="9"/>
        <v>0</v>
      </c>
      <c r="AH25" s="24">
        <f t="shared" si="10"/>
        <v>0</v>
      </c>
      <c r="AI25" s="10" t="s">
        <v>47</v>
      </c>
      <c r="AJ25" s="24">
        <f t="shared" si="11"/>
        <v>0</v>
      </c>
      <c r="AK25" s="24">
        <f t="shared" si="12"/>
        <v>0</v>
      </c>
      <c r="AL25" s="24">
        <f t="shared" si="13"/>
        <v>0</v>
      </c>
      <c r="AN25" s="24">
        <v>21</v>
      </c>
      <c r="AO25" s="24">
        <f t="shared" si="14"/>
        <v>0</v>
      </c>
      <c r="AP25" s="24">
        <f t="shared" si="15"/>
        <v>0</v>
      </c>
      <c r="AQ25" s="26" t="s">
        <v>50</v>
      </c>
      <c r="AV25" s="24">
        <f t="shared" si="16"/>
        <v>0</v>
      </c>
      <c r="AW25" s="24">
        <f t="shared" si="17"/>
        <v>0</v>
      </c>
      <c r="AX25" s="24">
        <f t="shared" si="18"/>
        <v>0</v>
      </c>
      <c r="AY25" s="26" t="s">
        <v>91</v>
      </c>
      <c r="AZ25" s="26" t="s">
        <v>91</v>
      </c>
      <c r="BA25" s="10" t="s">
        <v>55</v>
      </c>
      <c r="BC25" s="24">
        <f t="shared" si="19"/>
        <v>0</v>
      </c>
      <c r="BD25" s="24">
        <f t="shared" si="20"/>
        <v>0</v>
      </c>
      <c r="BE25" s="24">
        <v>0</v>
      </c>
      <c r="BF25" s="24">
        <f>25</f>
        <v>25</v>
      </c>
      <c r="BH25" s="24">
        <f t="shared" si="21"/>
        <v>0</v>
      </c>
      <c r="BI25" s="24">
        <f t="shared" si="22"/>
        <v>0</v>
      </c>
      <c r="BJ25" s="24">
        <f t="shared" si="23"/>
        <v>0</v>
      </c>
      <c r="BK25" s="26" t="s">
        <v>56</v>
      </c>
      <c r="BL25" s="24">
        <v>16</v>
      </c>
      <c r="BW25" s="24">
        <v>21</v>
      </c>
      <c r="BX25" s="4" t="s">
        <v>94</v>
      </c>
    </row>
    <row r="26" spans="1:76" x14ac:dyDescent="0.25">
      <c r="A26" s="2" t="s">
        <v>57</v>
      </c>
      <c r="B26" s="3" t="s">
        <v>95</v>
      </c>
      <c r="C26" s="67" t="s">
        <v>96</v>
      </c>
      <c r="D26" s="68"/>
      <c r="E26" s="3" t="s">
        <v>77</v>
      </c>
      <c r="F26" s="24">
        <v>71.3</v>
      </c>
      <c r="G26" s="59">
        <v>0</v>
      </c>
      <c r="H26" s="24">
        <f t="shared" si="0"/>
        <v>0</v>
      </c>
      <c r="I26" s="24">
        <f t="shared" si="1"/>
        <v>0</v>
      </c>
      <c r="J26" s="24">
        <f t="shared" si="2"/>
        <v>0</v>
      </c>
      <c r="K26" s="25" t="s">
        <v>63</v>
      </c>
      <c r="Z26" s="24">
        <f t="shared" si="3"/>
        <v>0</v>
      </c>
      <c r="AB26" s="24">
        <f t="shared" si="4"/>
        <v>0</v>
      </c>
      <c r="AC26" s="24">
        <f t="shared" si="5"/>
        <v>0</v>
      </c>
      <c r="AD26" s="24">
        <f t="shared" si="6"/>
        <v>0</v>
      </c>
      <c r="AE26" s="24">
        <f t="shared" si="7"/>
        <v>0</v>
      </c>
      <c r="AF26" s="24">
        <f t="shared" si="8"/>
        <v>0</v>
      </c>
      <c r="AG26" s="24">
        <f t="shared" si="9"/>
        <v>0</v>
      </c>
      <c r="AH26" s="24">
        <f t="shared" si="10"/>
        <v>0</v>
      </c>
      <c r="AI26" s="10" t="s">
        <v>47</v>
      </c>
      <c r="AJ26" s="24">
        <f t="shared" si="11"/>
        <v>0</v>
      </c>
      <c r="AK26" s="24">
        <f t="shared" si="12"/>
        <v>0</v>
      </c>
      <c r="AL26" s="24">
        <f t="shared" si="13"/>
        <v>0</v>
      </c>
      <c r="AN26" s="24">
        <v>21</v>
      </c>
      <c r="AO26" s="24">
        <f t="shared" si="14"/>
        <v>0</v>
      </c>
      <c r="AP26" s="24">
        <f t="shared" si="15"/>
        <v>0</v>
      </c>
      <c r="AQ26" s="26" t="s">
        <v>50</v>
      </c>
      <c r="AV26" s="24">
        <f t="shared" si="16"/>
        <v>0</v>
      </c>
      <c r="AW26" s="24">
        <f t="shared" si="17"/>
        <v>0</v>
      </c>
      <c r="AX26" s="24">
        <f t="shared" si="18"/>
        <v>0</v>
      </c>
      <c r="AY26" s="26" t="s">
        <v>91</v>
      </c>
      <c r="AZ26" s="26" t="s">
        <v>91</v>
      </c>
      <c r="BA26" s="10" t="s">
        <v>55</v>
      </c>
      <c r="BC26" s="24">
        <f t="shared" si="19"/>
        <v>0</v>
      </c>
      <c r="BD26" s="24">
        <f t="shared" si="20"/>
        <v>0</v>
      </c>
      <c r="BE26" s="24">
        <v>0</v>
      </c>
      <c r="BF26" s="24">
        <f>26</f>
        <v>26</v>
      </c>
      <c r="BH26" s="24">
        <f t="shared" si="21"/>
        <v>0</v>
      </c>
      <c r="BI26" s="24">
        <f t="shared" si="22"/>
        <v>0</v>
      </c>
      <c r="BJ26" s="24">
        <f t="shared" si="23"/>
        <v>0</v>
      </c>
      <c r="BK26" s="26" t="s">
        <v>56</v>
      </c>
      <c r="BL26" s="24">
        <v>16</v>
      </c>
      <c r="BW26" s="24">
        <v>21</v>
      </c>
      <c r="BX26" s="4" t="s">
        <v>96</v>
      </c>
    </row>
    <row r="27" spans="1:76" x14ac:dyDescent="0.25">
      <c r="A27" s="2" t="s">
        <v>72</v>
      </c>
      <c r="B27" s="3" t="s">
        <v>97</v>
      </c>
      <c r="C27" s="67" t="s">
        <v>98</v>
      </c>
      <c r="D27" s="68"/>
      <c r="E27" s="3" t="s">
        <v>77</v>
      </c>
      <c r="F27" s="24">
        <v>1212.0999999999999</v>
      </c>
      <c r="G27" s="59">
        <v>0</v>
      </c>
      <c r="H27" s="24">
        <f t="shared" si="0"/>
        <v>0</v>
      </c>
      <c r="I27" s="24">
        <f t="shared" si="1"/>
        <v>0</v>
      </c>
      <c r="J27" s="24">
        <f t="shared" si="2"/>
        <v>0</v>
      </c>
      <c r="K27" s="25" t="s">
        <v>63</v>
      </c>
      <c r="Z27" s="24">
        <f t="shared" si="3"/>
        <v>0</v>
      </c>
      <c r="AB27" s="24">
        <f t="shared" si="4"/>
        <v>0</v>
      </c>
      <c r="AC27" s="24">
        <f t="shared" si="5"/>
        <v>0</v>
      </c>
      <c r="AD27" s="24">
        <f t="shared" si="6"/>
        <v>0</v>
      </c>
      <c r="AE27" s="24">
        <f t="shared" si="7"/>
        <v>0</v>
      </c>
      <c r="AF27" s="24">
        <f t="shared" si="8"/>
        <v>0</v>
      </c>
      <c r="AG27" s="24">
        <f t="shared" si="9"/>
        <v>0</v>
      </c>
      <c r="AH27" s="24">
        <f t="shared" si="10"/>
        <v>0</v>
      </c>
      <c r="AI27" s="10" t="s">
        <v>47</v>
      </c>
      <c r="AJ27" s="24">
        <f t="shared" si="11"/>
        <v>0</v>
      </c>
      <c r="AK27" s="24">
        <f t="shared" si="12"/>
        <v>0</v>
      </c>
      <c r="AL27" s="24">
        <f t="shared" si="13"/>
        <v>0</v>
      </c>
      <c r="AN27" s="24">
        <v>21</v>
      </c>
      <c r="AO27" s="24">
        <f t="shared" si="14"/>
        <v>0</v>
      </c>
      <c r="AP27" s="24">
        <f t="shared" si="15"/>
        <v>0</v>
      </c>
      <c r="AQ27" s="26" t="s">
        <v>50</v>
      </c>
      <c r="AV27" s="24">
        <f t="shared" si="16"/>
        <v>0</v>
      </c>
      <c r="AW27" s="24">
        <f t="shared" si="17"/>
        <v>0</v>
      </c>
      <c r="AX27" s="24">
        <f t="shared" si="18"/>
        <v>0</v>
      </c>
      <c r="AY27" s="26" t="s">
        <v>91</v>
      </c>
      <c r="AZ27" s="26" t="s">
        <v>91</v>
      </c>
      <c r="BA27" s="10" t="s">
        <v>55</v>
      </c>
      <c r="BC27" s="24">
        <f t="shared" si="19"/>
        <v>0</v>
      </c>
      <c r="BD27" s="24">
        <f t="shared" si="20"/>
        <v>0</v>
      </c>
      <c r="BE27" s="24">
        <v>0</v>
      </c>
      <c r="BF27" s="24">
        <f>27</f>
        <v>27</v>
      </c>
      <c r="BH27" s="24">
        <f t="shared" si="21"/>
        <v>0</v>
      </c>
      <c r="BI27" s="24">
        <f t="shared" si="22"/>
        <v>0</v>
      </c>
      <c r="BJ27" s="24">
        <f t="shared" si="23"/>
        <v>0</v>
      </c>
      <c r="BK27" s="26" t="s">
        <v>56</v>
      </c>
      <c r="BL27" s="24">
        <v>16</v>
      </c>
      <c r="BW27" s="24">
        <v>21</v>
      </c>
      <c r="BX27" s="4" t="s">
        <v>98</v>
      </c>
    </row>
    <row r="28" spans="1:76" x14ac:dyDescent="0.25">
      <c r="A28" s="2" t="s">
        <v>99</v>
      </c>
      <c r="B28" s="3" t="s">
        <v>95</v>
      </c>
      <c r="C28" s="67" t="s">
        <v>100</v>
      </c>
      <c r="D28" s="68"/>
      <c r="E28" s="3" t="s">
        <v>77</v>
      </c>
      <c r="F28" s="24">
        <v>32.1</v>
      </c>
      <c r="G28" s="59">
        <v>0</v>
      </c>
      <c r="H28" s="24">
        <f t="shared" si="0"/>
        <v>0</v>
      </c>
      <c r="I28" s="24">
        <f t="shared" si="1"/>
        <v>0</v>
      </c>
      <c r="J28" s="24">
        <f t="shared" si="2"/>
        <v>0</v>
      </c>
      <c r="K28" s="25" t="s">
        <v>63</v>
      </c>
      <c r="Z28" s="24">
        <f t="shared" si="3"/>
        <v>0</v>
      </c>
      <c r="AB28" s="24">
        <f t="shared" si="4"/>
        <v>0</v>
      </c>
      <c r="AC28" s="24">
        <f t="shared" si="5"/>
        <v>0</v>
      </c>
      <c r="AD28" s="24">
        <f t="shared" si="6"/>
        <v>0</v>
      </c>
      <c r="AE28" s="24">
        <f t="shared" si="7"/>
        <v>0</v>
      </c>
      <c r="AF28" s="24">
        <f t="shared" si="8"/>
        <v>0</v>
      </c>
      <c r="AG28" s="24">
        <f t="shared" si="9"/>
        <v>0</v>
      </c>
      <c r="AH28" s="24">
        <f t="shared" si="10"/>
        <v>0</v>
      </c>
      <c r="AI28" s="10" t="s">
        <v>47</v>
      </c>
      <c r="AJ28" s="24">
        <f t="shared" si="11"/>
        <v>0</v>
      </c>
      <c r="AK28" s="24">
        <f t="shared" si="12"/>
        <v>0</v>
      </c>
      <c r="AL28" s="24">
        <f t="shared" si="13"/>
        <v>0</v>
      </c>
      <c r="AN28" s="24">
        <v>21</v>
      </c>
      <c r="AO28" s="24">
        <f t="shared" si="14"/>
        <v>0</v>
      </c>
      <c r="AP28" s="24">
        <f t="shared" si="15"/>
        <v>0</v>
      </c>
      <c r="AQ28" s="26" t="s">
        <v>50</v>
      </c>
      <c r="AV28" s="24">
        <f t="shared" si="16"/>
        <v>0</v>
      </c>
      <c r="AW28" s="24">
        <f t="shared" si="17"/>
        <v>0</v>
      </c>
      <c r="AX28" s="24">
        <f t="shared" si="18"/>
        <v>0</v>
      </c>
      <c r="AY28" s="26" t="s">
        <v>91</v>
      </c>
      <c r="AZ28" s="26" t="s">
        <v>91</v>
      </c>
      <c r="BA28" s="10" t="s">
        <v>55</v>
      </c>
      <c r="BC28" s="24">
        <f t="shared" si="19"/>
        <v>0</v>
      </c>
      <c r="BD28" s="24">
        <f t="shared" si="20"/>
        <v>0</v>
      </c>
      <c r="BE28" s="24">
        <v>0</v>
      </c>
      <c r="BF28" s="24">
        <f>28</f>
        <v>28</v>
      </c>
      <c r="BH28" s="24">
        <f t="shared" si="21"/>
        <v>0</v>
      </c>
      <c r="BI28" s="24">
        <f t="shared" si="22"/>
        <v>0</v>
      </c>
      <c r="BJ28" s="24">
        <f t="shared" si="23"/>
        <v>0</v>
      </c>
      <c r="BK28" s="26" t="s">
        <v>56</v>
      </c>
      <c r="BL28" s="24">
        <v>16</v>
      </c>
      <c r="BW28" s="24">
        <v>21</v>
      </c>
      <c r="BX28" s="4" t="s">
        <v>100</v>
      </c>
    </row>
    <row r="29" spans="1:76" x14ac:dyDescent="0.25">
      <c r="A29" s="2" t="s">
        <v>101</v>
      </c>
      <c r="B29" s="3" t="s">
        <v>97</v>
      </c>
      <c r="C29" s="67" t="s">
        <v>102</v>
      </c>
      <c r="D29" s="68"/>
      <c r="E29" s="3" t="s">
        <v>77</v>
      </c>
      <c r="F29" s="24">
        <v>545.70000000000005</v>
      </c>
      <c r="G29" s="59">
        <v>0</v>
      </c>
      <c r="H29" s="24">
        <f t="shared" si="0"/>
        <v>0</v>
      </c>
      <c r="I29" s="24">
        <f t="shared" si="1"/>
        <v>0</v>
      </c>
      <c r="J29" s="24">
        <f t="shared" si="2"/>
        <v>0</v>
      </c>
      <c r="K29" s="25" t="s">
        <v>63</v>
      </c>
      <c r="Z29" s="24">
        <f t="shared" si="3"/>
        <v>0</v>
      </c>
      <c r="AB29" s="24">
        <f t="shared" si="4"/>
        <v>0</v>
      </c>
      <c r="AC29" s="24">
        <f t="shared" si="5"/>
        <v>0</v>
      </c>
      <c r="AD29" s="24">
        <f t="shared" si="6"/>
        <v>0</v>
      </c>
      <c r="AE29" s="24">
        <f t="shared" si="7"/>
        <v>0</v>
      </c>
      <c r="AF29" s="24">
        <f t="shared" si="8"/>
        <v>0</v>
      </c>
      <c r="AG29" s="24">
        <f t="shared" si="9"/>
        <v>0</v>
      </c>
      <c r="AH29" s="24">
        <f t="shared" si="10"/>
        <v>0</v>
      </c>
      <c r="AI29" s="10" t="s">
        <v>47</v>
      </c>
      <c r="AJ29" s="24">
        <f t="shared" si="11"/>
        <v>0</v>
      </c>
      <c r="AK29" s="24">
        <f t="shared" si="12"/>
        <v>0</v>
      </c>
      <c r="AL29" s="24">
        <f t="shared" si="13"/>
        <v>0</v>
      </c>
      <c r="AN29" s="24">
        <v>21</v>
      </c>
      <c r="AO29" s="24">
        <f t="shared" si="14"/>
        <v>0</v>
      </c>
      <c r="AP29" s="24">
        <f t="shared" si="15"/>
        <v>0</v>
      </c>
      <c r="AQ29" s="26" t="s">
        <v>50</v>
      </c>
      <c r="AV29" s="24">
        <f t="shared" si="16"/>
        <v>0</v>
      </c>
      <c r="AW29" s="24">
        <f t="shared" si="17"/>
        <v>0</v>
      </c>
      <c r="AX29" s="24">
        <f t="shared" si="18"/>
        <v>0</v>
      </c>
      <c r="AY29" s="26" t="s">
        <v>91</v>
      </c>
      <c r="AZ29" s="26" t="s">
        <v>91</v>
      </c>
      <c r="BA29" s="10" t="s">
        <v>55</v>
      </c>
      <c r="BC29" s="24">
        <f t="shared" si="19"/>
        <v>0</v>
      </c>
      <c r="BD29" s="24">
        <f t="shared" si="20"/>
        <v>0</v>
      </c>
      <c r="BE29" s="24">
        <v>0</v>
      </c>
      <c r="BF29" s="24">
        <f>29</f>
        <v>29</v>
      </c>
      <c r="BH29" s="24">
        <f t="shared" si="21"/>
        <v>0</v>
      </c>
      <c r="BI29" s="24">
        <f t="shared" si="22"/>
        <v>0</v>
      </c>
      <c r="BJ29" s="24">
        <f t="shared" si="23"/>
        <v>0</v>
      </c>
      <c r="BK29" s="26" t="s">
        <v>56</v>
      </c>
      <c r="BL29" s="24">
        <v>16</v>
      </c>
      <c r="BW29" s="24">
        <v>21</v>
      </c>
      <c r="BX29" s="4" t="s">
        <v>102</v>
      </c>
    </row>
    <row r="30" spans="1:76" x14ac:dyDescent="0.25">
      <c r="A30" s="27" t="s">
        <v>47</v>
      </c>
      <c r="B30" s="28" t="s">
        <v>103</v>
      </c>
      <c r="C30" s="62" t="s">
        <v>104</v>
      </c>
      <c r="D30" s="63"/>
      <c r="E30" s="29" t="s">
        <v>28</v>
      </c>
      <c r="F30" s="29" t="s">
        <v>28</v>
      </c>
      <c r="G30" s="29" t="s">
        <v>28</v>
      </c>
      <c r="H30" s="1">
        <f>ROUND(SUM(H31:H36),2)</f>
        <v>0</v>
      </c>
      <c r="I30" s="1">
        <f>ROUND(SUM(I31:I36),2)</f>
        <v>0</v>
      </c>
      <c r="J30" s="1">
        <f>ROUND(SUM(J31:J36),2)</f>
        <v>0</v>
      </c>
      <c r="K30" s="30" t="s">
        <v>47</v>
      </c>
      <c r="AI30" s="10" t="s">
        <v>47</v>
      </c>
      <c r="AS30" s="1">
        <f>SUM(AJ31:AJ36)</f>
        <v>0</v>
      </c>
      <c r="AT30" s="1">
        <f>SUM(AK31:AK36)</f>
        <v>0</v>
      </c>
      <c r="AU30" s="1">
        <f>SUM(AL31:AL36)</f>
        <v>0</v>
      </c>
    </row>
    <row r="31" spans="1:76" x14ac:dyDescent="0.25">
      <c r="A31" s="2" t="s">
        <v>105</v>
      </c>
      <c r="B31" s="3" t="s">
        <v>106</v>
      </c>
      <c r="C31" s="67" t="s">
        <v>107</v>
      </c>
      <c r="D31" s="68"/>
      <c r="E31" s="3" t="s">
        <v>62</v>
      </c>
      <c r="F31" s="24">
        <v>75.5</v>
      </c>
      <c r="G31" s="59">
        <v>0</v>
      </c>
      <c r="H31" s="24">
        <f t="shared" ref="H31:H36" si="24">ROUND(F31*AO31,2)</f>
        <v>0</v>
      </c>
      <c r="I31" s="24">
        <f t="shared" ref="I31:I36" si="25">ROUND(F31*AP31,2)</f>
        <v>0</v>
      </c>
      <c r="J31" s="24">
        <f t="shared" ref="J31:J36" si="26">ROUND(F31*G31,2)</f>
        <v>0</v>
      </c>
      <c r="K31" s="25" t="s">
        <v>63</v>
      </c>
      <c r="Z31" s="24">
        <f t="shared" ref="Z31:Z36" si="27">ROUND(IF(AQ31="5",BJ31,0),2)</f>
        <v>0</v>
      </c>
      <c r="AB31" s="24">
        <f t="shared" ref="AB31:AB36" si="28">ROUND(IF(AQ31="1",BH31,0),2)</f>
        <v>0</v>
      </c>
      <c r="AC31" s="24">
        <f t="shared" ref="AC31:AC36" si="29">ROUND(IF(AQ31="1",BI31,0),2)</f>
        <v>0</v>
      </c>
      <c r="AD31" s="24">
        <f t="shared" ref="AD31:AD36" si="30">ROUND(IF(AQ31="7",BH31,0),2)</f>
        <v>0</v>
      </c>
      <c r="AE31" s="24">
        <f t="shared" ref="AE31:AE36" si="31">ROUND(IF(AQ31="7",BI31,0),2)</f>
        <v>0</v>
      </c>
      <c r="AF31" s="24">
        <f t="shared" ref="AF31:AF36" si="32">ROUND(IF(AQ31="2",BH31,0),2)</f>
        <v>0</v>
      </c>
      <c r="AG31" s="24">
        <f t="shared" ref="AG31:AG36" si="33">ROUND(IF(AQ31="2",BI31,0),2)</f>
        <v>0</v>
      </c>
      <c r="AH31" s="24">
        <f t="shared" ref="AH31:AH36" si="34">ROUND(IF(AQ31="0",BJ31,0),2)</f>
        <v>0</v>
      </c>
      <c r="AI31" s="10" t="s">
        <v>47</v>
      </c>
      <c r="AJ31" s="24">
        <f t="shared" ref="AJ31:AJ36" si="35">IF(AN31=0,J31,0)</f>
        <v>0</v>
      </c>
      <c r="AK31" s="24">
        <f t="shared" ref="AK31:AK36" si="36">IF(AN31=12,J31,0)</f>
        <v>0</v>
      </c>
      <c r="AL31" s="24">
        <f t="shared" ref="AL31:AL36" si="37">IF(AN31=21,J31,0)</f>
        <v>0</v>
      </c>
      <c r="AN31" s="24">
        <v>21</v>
      </c>
      <c r="AO31" s="24">
        <f>G31*0</f>
        <v>0</v>
      </c>
      <c r="AP31" s="24">
        <f>G31*(1-0)</f>
        <v>0</v>
      </c>
      <c r="AQ31" s="26" t="s">
        <v>50</v>
      </c>
      <c r="AV31" s="24">
        <f t="shared" ref="AV31:AV36" si="38">ROUND(AW31+AX31,2)</f>
        <v>0</v>
      </c>
      <c r="AW31" s="24">
        <f t="shared" ref="AW31:AW36" si="39">ROUND(F31*AO31,2)</f>
        <v>0</v>
      </c>
      <c r="AX31" s="24">
        <f t="shared" ref="AX31:AX36" si="40">ROUND(F31*AP31,2)</f>
        <v>0</v>
      </c>
      <c r="AY31" s="26" t="s">
        <v>108</v>
      </c>
      <c r="AZ31" s="26" t="s">
        <v>108</v>
      </c>
      <c r="BA31" s="10" t="s">
        <v>55</v>
      </c>
      <c r="BC31" s="24">
        <f t="shared" ref="BC31:BC36" si="41">AW31+AX31</f>
        <v>0</v>
      </c>
      <c r="BD31" s="24">
        <f t="shared" ref="BD31:BD36" si="42">G31/(100-BE31)*100</f>
        <v>0</v>
      </c>
      <c r="BE31" s="24">
        <v>0</v>
      </c>
      <c r="BF31" s="24">
        <f>31</f>
        <v>31</v>
      </c>
      <c r="BH31" s="24">
        <f t="shared" ref="BH31:BH36" si="43">F31*AO31</f>
        <v>0</v>
      </c>
      <c r="BI31" s="24">
        <f t="shared" ref="BI31:BI36" si="44">F31*AP31</f>
        <v>0</v>
      </c>
      <c r="BJ31" s="24">
        <f t="shared" ref="BJ31:BJ36" si="45">F31*G31</f>
        <v>0</v>
      </c>
      <c r="BK31" s="26" t="s">
        <v>56</v>
      </c>
      <c r="BL31" s="24">
        <v>18</v>
      </c>
      <c r="BW31" s="24">
        <v>21</v>
      </c>
      <c r="BX31" s="4" t="s">
        <v>107</v>
      </c>
    </row>
    <row r="32" spans="1:76" x14ac:dyDescent="0.25">
      <c r="A32" s="2" t="s">
        <v>86</v>
      </c>
      <c r="B32" s="3" t="s">
        <v>109</v>
      </c>
      <c r="C32" s="67" t="s">
        <v>110</v>
      </c>
      <c r="D32" s="68"/>
      <c r="E32" s="3" t="s">
        <v>62</v>
      </c>
      <c r="F32" s="24">
        <v>356.1</v>
      </c>
      <c r="G32" s="59">
        <v>0</v>
      </c>
      <c r="H32" s="24">
        <f t="shared" si="24"/>
        <v>0</v>
      </c>
      <c r="I32" s="24">
        <f t="shared" si="25"/>
        <v>0</v>
      </c>
      <c r="J32" s="24">
        <f t="shared" si="26"/>
        <v>0</v>
      </c>
      <c r="K32" s="25" t="s">
        <v>63</v>
      </c>
      <c r="Z32" s="24">
        <f t="shared" si="27"/>
        <v>0</v>
      </c>
      <c r="AB32" s="24">
        <f t="shared" si="28"/>
        <v>0</v>
      </c>
      <c r="AC32" s="24">
        <f t="shared" si="29"/>
        <v>0</v>
      </c>
      <c r="AD32" s="24">
        <f t="shared" si="30"/>
        <v>0</v>
      </c>
      <c r="AE32" s="24">
        <f t="shared" si="31"/>
        <v>0</v>
      </c>
      <c r="AF32" s="24">
        <f t="shared" si="32"/>
        <v>0</v>
      </c>
      <c r="AG32" s="24">
        <f t="shared" si="33"/>
        <v>0</v>
      </c>
      <c r="AH32" s="24">
        <f t="shared" si="34"/>
        <v>0</v>
      </c>
      <c r="AI32" s="10" t="s">
        <v>47</v>
      </c>
      <c r="AJ32" s="24">
        <f t="shared" si="35"/>
        <v>0</v>
      </c>
      <c r="AK32" s="24">
        <f t="shared" si="36"/>
        <v>0</v>
      </c>
      <c r="AL32" s="24">
        <f t="shared" si="37"/>
        <v>0</v>
      </c>
      <c r="AN32" s="24">
        <v>21</v>
      </c>
      <c r="AO32" s="24">
        <f>G32*0</f>
        <v>0</v>
      </c>
      <c r="AP32" s="24">
        <f>G32*(1-0)</f>
        <v>0</v>
      </c>
      <c r="AQ32" s="26" t="s">
        <v>50</v>
      </c>
      <c r="AV32" s="24">
        <f t="shared" si="38"/>
        <v>0</v>
      </c>
      <c r="AW32" s="24">
        <f t="shared" si="39"/>
        <v>0</v>
      </c>
      <c r="AX32" s="24">
        <f t="shared" si="40"/>
        <v>0</v>
      </c>
      <c r="AY32" s="26" t="s">
        <v>108</v>
      </c>
      <c r="AZ32" s="26" t="s">
        <v>108</v>
      </c>
      <c r="BA32" s="10" t="s">
        <v>55</v>
      </c>
      <c r="BC32" s="24">
        <f t="shared" si="41"/>
        <v>0</v>
      </c>
      <c r="BD32" s="24">
        <f t="shared" si="42"/>
        <v>0</v>
      </c>
      <c r="BE32" s="24">
        <v>0</v>
      </c>
      <c r="BF32" s="24">
        <f>32</f>
        <v>32</v>
      </c>
      <c r="BH32" s="24">
        <f t="shared" si="43"/>
        <v>0</v>
      </c>
      <c r="BI32" s="24">
        <f t="shared" si="44"/>
        <v>0</v>
      </c>
      <c r="BJ32" s="24">
        <f t="shared" si="45"/>
        <v>0</v>
      </c>
      <c r="BK32" s="26" t="s">
        <v>56</v>
      </c>
      <c r="BL32" s="24">
        <v>18</v>
      </c>
      <c r="BW32" s="24">
        <v>21</v>
      </c>
      <c r="BX32" s="4" t="s">
        <v>110</v>
      </c>
    </row>
    <row r="33" spans="1:76" x14ac:dyDescent="0.25">
      <c r="A33" s="2" t="s">
        <v>111</v>
      </c>
      <c r="B33" s="3" t="s">
        <v>112</v>
      </c>
      <c r="C33" s="67" t="s">
        <v>113</v>
      </c>
      <c r="D33" s="68"/>
      <c r="E33" s="3" t="s">
        <v>62</v>
      </c>
      <c r="F33" s="24">
        <v>13.6</v>
      </c>
      <c r="G33" s="59">
        <v>0</v>
      </c>
      <c r="H33" s="24">
        <f t="shared" si="24"/>
        <v>0</v>
      </c>
      <c r="I33" s="24">
        <f t="shared" si="25"/>
        <v>0</v>
      </c>
      <c r="J33" s="24">
        <f t="shared" si="26"/>
        <v>0</v>
      </c>
      <c r="K33" s="25" t="s">
        <v>63</v>
      </c>
      <c r="Z33" s="24">
        <f t="shared" si="27"/>
        <v>0</v>
      </c>
      <c r="AB33" s="24">
        <f t="shared" si="28"/>
        <v>0</v>
      </c>
      <c r="AC33" s="24">
        <f t="shared" si="29"/>
        <v>0</v>
      </c>
      <c r="AD33" s="24">
        <f t="shared" si="30"/>
        <v>0</v>
      </c>
      <c r="AE33" s="24">
        <f t="shared" si="31"/>
        <v>0</v>
      </c>
      <c r="AF33" s="24">
        <f t="shared" si="32"/>
        <v>0</v>
      </c>
      <c r="AG33" s="24">
        <f t="shared" si="33"/>
        <v>0</v>
      </c>
      <c r="AH33" s="24">
        <f t="shared" si="34"/>
        <v>0</v>
      </c>
      <c r="AI33" s="10" t="s">
        <v>47</v>
      </c>
      <c r="AJ33" s="24">
        <f t="shared" si="35"/>
        <v>0</v>
      </c>
      <c r="AK33" s="24">
        <f t="shared" si="36"/>
        <v>0</v>
      </c>
      <c r="AL33" s="24">
        <f t="shared" si="37"/>
        <v>0</v>
      </c>
      <c r="AN33" s="24">
        <v>21</v>
      </c>
      <c r="AO33" s="24">
        <f>G33*0</f>
        <v>0</v>
      </c>
      <c r="AP33" s="24">
        <f>G33*(1-0)</f>
        <v>0</v>
      </c>
      <c r="AQ33" s="26" t="s">
        <v>50</v>
      </c>
      <c r="AV33" s="24">
        <f t="shared" si="38"/>
        <v>0</v>
      </c>
      <c r="AW33" s="24">
        <f t="shared" si="39"/>
        <v>0</v>
      </c>
      <c r="AX33" s="24">
        <f t="shared" si="40"/>
        <v>0</v>
      </c>
      <c r="AY33" s="26" t="s">
        <v>108</v>
      </c>
      <c r="AZ33" s="26" t="s">
        <v>108</v>
      </c>
      <c r="BA33" s="10" t="s">
        <v>55</v>
      </c>
      <c r="BC33" s="24">
        <f t="shared" si="41"/>
        <v>0</v>
      </c>
      <c r="BD33" s="24">
        <f t="shared" si="42"/>
        <v>0</v>
      </c>
      <c r="BE33" s="24">
        <v>0</v>
      </c>
      <c r="BF33" s="24">
        <f>33</f>
        <v>33</v>
      </c>
      <c r="BH33" s="24">
        <f t="shared" si="43"/>
        <v>0</v>
      </c>
      <c r="BI33" s="24">
        <f t="shared" si="44"/>
        <v>0</v>
      </c>
      <c r="BJ33" s="24">
        <f t="shared" si="45"/>
        <v>0</v>
      </c>
      <c r="BK33" s="26" t="s">
        <v>56</v>
      </c>
      <c r="BL33" s="24">
        <v>18</v>
      </c>
      <c r="BW33" s="24">
        <v>21</v>
      </c>
      <c r="BX33" s="4" t="s">
        <v>113</v>
      </c>
    </row>
    <row r="34" spans="1:76" x14ac:dyDescent="0.25">
      <c r="A34" s="2" t="s">
        <v>103</v>
      </c>
      <c r="B34" s="3" t="s">
        <v>114</v>
      </c>
      <c r="C34" s="67" t="s">
        <v>115</v>
      </c>
      <c r="D34" s="68"/>
      <c r="E34" s="3" t="s">
        <v>62</v>
      </c>
      <c r="F34" s="24">
        <v>75.5</v>
      </c>
      <c r="G34" s="59">
        <v>0</v>
      </c>
      <c r="H34" s="24">
        <f t="shared" si="24"/>
        <v>0</v>
      </c>
      <c r="I34" s="24">
        <f t="shared" si="25"/>
        <v>0</v>
      </c>
      <c r="J34" s="24">
        <f t="shared" si="26"/>
        <v>0</v>
      </c>
      <c r="K34" s="25" t="s">
        <v>63</v>
      </c>
      <c r="Z34" s="24">
        <f t="shared" si="27"/>
        <v>0</v>
      </c>
      <c r="AB34" s="24">
        <f t="shared" si="28"/>
        <v>0</v>
      </c>
      <c r="AC34" s="24">
        <f t="shared" si="29"/>
        <v>0</v>
      </c>
      <c r="AD34" s="24">
        <f t="shared" si="30"/>
        <v>0</v>
      </c>
      <c r="AE34" s="24">
        <f t="shared" si="31"/>
        <v>0</v>
      </c>
      <c r="AF34" s="24">
        <f t="shared" si="32"/>
        <v>0</v>
      </c>
      <c r="AG34" s="24">
        <f t="shared" si="33"/>
        <v>0</v>
      </c>
      <c r="AH34" s="24">
        <f t="shared" si="34"/>
        <v>0</v>
      </c>
      <c r="AI34" s="10" t="s">
        <v>47</v>
      </c>
      <c r="AJ34" s="24">
        <f t="shared" si="35"/>
        <v>0</v>
      </c>
      <c r="AK34" s="24">
        <f t="shared" si="36"/>
        <v>0</v>
      </c>
      <c r="AL34" s="24">
        <f t="shared" si="37"/>
        <v>0</v>
      </c>
      <c r="AN34" s="24">
        <v>21</v>
      </c>
      <c r="AO34" s="24">
        <f>G34*0.066867514</f>
        <v>0</v>
      </c>
      <c r="AP34" s="24">
        <f>G34*(1-0.066867514)</f>
        <v>0</v>
      </c>
      <c r="AQ34" s="26" t="s">
        <v>50</v>
      </c>
      <c r="AV34" s="24">
        <f t="shared" si="38"/>
        <v>0</v>
      </c>
      <c r="AW34" s="24">
        <f t="shared" si="39"/>
        <v>0</v>
      </c>
      <c r="AX34" s="24">
        <f t="shared" si="40"/>
        <v>0</v>
      </c>
      <c r="AY34" s="26" t="s">
        <v>108</v>
      </c>
      <c r="AZ34" s="26" t="s">
        <v>108</v>
      </c>
      <c r="BA34" s="10" t="s">
        <v>55</v>
      </c>
      <c r="BC34" s="24">
        <f t="shared" si="41"/>
        <v>0</v>
      </c>
      <c r="BD34" s="24">
        <f t="shared" si="42"/>
        <v>0</v>
      </c>
      <c r="BE34" s="24">
        <v>0</v>
      </c>
      <c r="BF34" s="24">
        <f>34</f>
        <v>34</v>
      </c>
      <c r="BH34" s="24">
        <f t="shared" si="43"/>
        <v>0</v>
      </c>
      <c r="BI34" s="24">
        <f t="shared" si="44"/>
        <v>0</v>
      </c>
      <c r="BJ34" s="24">
        <f t="shared" si="45"/>
        <v>0</v>
      </c>
      <c r="BK34" s="26" t="s">
        <v>56</v>
      </c>
      <c r="BL34" s="24">
        <v>18</v>
      </c>
      <c r="BW34" s="24">
        <v>21</v>
      </c>
      <c r="BX34" s="4" t="s">
        <v>115</v>
      </c>
    </row>
    <row r="35" spans="1:76" x14ac:dyDescent="0.25">
      <c r="A35" s="2" t="s">
        <v>116</v>
      </c>
      <c r="B35" s="3" t="s">
        <v>117</v>
      </c>
      <c r="C35" s="67" t="s">
        <v>118</v>
      </c>
      <c r="D35" s="68"/>
      <c r="E35" s="3" t="s">
        <v>119</v>
      </c>
      <c r="F35" s="24">
        <v>1.9</v>
      </c>
      <c r="G35" s="59">
        <v>0</v>
      </c>
      <c r="H35" s="24">
        <f t="shared" si="24"/>
        <v>0</v>
      </c>
      <c r="I35" s="24">
        <f t="shared" si="25"/>
        <v>0</v>
      </c>
      <c r="J35" s="24">
        <f t="shared" si="26"/>
        <v>0</v>
      </c>
      <c r="K35" s="25" t="s">
        <v>63</v>
      </c>
      <c r="Z35" s="24">
        <f t="shared" si="27"/>
        <v>0</v>
      </c>
      <c r="AB35" s="24">
        <f t="shared" si="28"/>
        <v>0</v>
      </c>
      <c r="AC35" s="24">
        <f t="shared" si="29"/>
        <v>0</v>
      </c>
      <c r="AD35" s="24">
        <f t="shared" si="30"/>
        <v>0</v>
      </c>
      <c r="AE35" s="24">
        <f t="shared" si="31"/>
        <v>0</v>
      </c>
      <c r="AF35" s="24">
        <f t="shared" si="32"/>
        <v>0</v>
      </c>
      <c r="AG35" s="24">
        <f t="shared" si="33"/>
        <v>0</v>
      </c>
      <c r="AH35" s="24">
        <f t="shared" si="34"/>
        <v>0</v>
      </c>
      <c r="AI35" s="10" t="s">
        <v>47</v>
      </c>
      <c r="AJ35" s="24">
        <f t="shared" si="35"/>
        <v>0</v>
      </c>
      <c r="AK35" s="24">
        <f t="shared" si="36"/>
        <v>0</v>
      </c>
      <c r="AL35" s="24">
        <f t="shared" si="37"/>
        <v>0</v>
      </c>
      <c r="AN35" s="24">
        <v>21</v>
      </c>
      <c r="AO35" s="24">
        <f>G35*1</f>
        <v>0</v>
      </c>
      <c r="AP35" s="24">
        <f>G35*(1-1)</f>
        <v>0</v>
      </c>
      <c r="AQ35" s="26" t="s">
        <v>50</v>
      </c>
      <c r="AV35" s="24">
        <f t="shared" si="38"/>
        <v>0</v>
      </c>
      <c r="AW35" s="24">
        <f t="shared" si="39"/>
        <v>0</v>
      </c>
      <c r="AX35" s="24">
        <f t="shared" si="40"/>
        <v>0</v>
      </c>
      <c r="AY35" s="26" t="s">
        <v>108</v>
      </c>
      <c r="AZ35" s="26" t="s">
        <v>108</v>
      </c>
      <c r="BA35" s="10" t="s">
        <v>55</v>
      </c>
      <c r="BC35" s="24">
        <f t="shared" si="41"/>
        <v>0</v>
      </c>
      <c r="BD35" s="24">
        <f t="shared" si="42"/>
        <v>0</v>
      </c>
      <c r="BE35" s="24">
        <v>0</v>
      </c>
      <c r="BF35" s="24">
        <f>35</f>
        <v>35</v>
      </c>
      <c r="BH35" s="24">
        <f t="shared" si="43"/>
        <v>0</v>
      </c>
      <c r="BI35" s="24">
        <f t="shared" si="44"/>
        <v>0</v>
      </c>
      <c r="BJ35" s="24">
        <f t="shared" si="45"/>
        <v>0</v>
      </c>
      <c r="BK35" s="26" t="s">
        <v>120</v>
      </c>
      <c r="BL35" s="24">
        <v>18</v>
      </c>
      <c r="BW35" s="24">
        <v>21</v>
      </c>
      <c r="BX35" s="4" t="s">
        <v>118</v>
      </c>
    </row>
    <row r="36" spans="1:76" x14ac:dyDescent="0.25">
      <c r="A36" s="2" t="s">
        <v>121</v>
      </c>
      <c r="B36" s="3" t="s">
        <v>122</v>
      </c>
      <c r="C36" s="67" t="s">
        <v>123</v>
      </c>
      <c r="D36" s="68"/>
      <c r="E36" s="3" t="s">
        <v>62</v>
      </c>
      <c r="F36" s="24">
        <v>54.6</v>
      </c>
      <c r="G36" s="59">
        <v>0</v>
      </c>
      <c r="H36" s="24">
        <f t="shared" si="24"/>
        <v>0</v>
      </c>
      <c r="I36" s="24">
        <f t="shared" si="25"/>
        <v>0</v>
      </c>
      <c r="J36" s="24">
        <f t="shared" si="26"/>
        <v>0</v>
      </c>
      <c r="K36" s="25" t="s">
        <v>63</v>
      </c>
      <c r="Z36" s="24">
        <f t="shared" si="27"/>
        <v>0</v>
      </c>
      <c r="AB36" s="24">
        <f t="shared" si="28"/>
        <v>0</v>
      </c>
      <c r="AC36" s="24">
        <f t="shared" si="29"/>
        <v>0</v>
      </c>
      <c r="AD36" s="24">
        <f t="shared" si="30"/>
        <v>0</v>
      </c>
      <c r="AE36" s="24">
        <f t="shared" si="31"/>
        <v>0</v>
      </c>
      <c r="AF36" s="24">
        <f t="shared" si="32"/>
        <v>0</v>
      </c>
      <c r="AG36" s="24">
        <f t="shared" si="33"/>
        <v>0</v>
      </c>
      <c r="AH36" s="24">
        <f t="shared" si="34"/>
        <v>0</v>
      </c>
      <c r="AI36" s="10" t="s">
        <v>47</v>
      </c>
      <c r="AJ36" s="24">
        <f t="shared" si="35"/>
        <v>0</v>
      </c>
      <c r="AK36" s="24">
        <f t="shared" si="36"/>
        <v>0</v>
      </c>
      <c r="AL36" s="24">
        <f t="shared" si="37"/>
        <v>0</v>
      </c>
      <c r="AN36" s="24">
        <v>21</v>
      </c>
      <c r="AO36" s="24">
        <f>G36*0</f>
        <v>0</v>
      </c>
      <c r="AP36" s="24">
        <f>G36*(1-0)</f>
        <v>0</v>
      </c>
      <c r="AQ36" s="26" t="s">
        <v>50</v>
      </c>
      <c r="AV36" s="24">
        <f t="shared" si="38"/>
        <v>0</v>
      </c>
      <c r="AW36" s="24">
        <f t="shared" si="39"/>
        <v>0</v>
      </c>
      <c r="AX36" s="24">
        <f t="shared" si="40"/>
        <v>0</v>
      </c>
      <c r="AY36" s="26" t="s">
        <v>108</v>
      </c>
      <c r="AZ36" s="26" t="s">
        <v>108</v>
      </c>
      <c r="BA36" s="10" t="s">
        <v>55</v>
      </c>
      <c r="BC36" s="24">
        <f t="shared" si="41"/>
        <v>0</v>
      </c>
      <c r="BD36" s="24">
        <f t="shared" si="42"/>
        <v>0</v>
      </c>
      <c r="BE36" s="24">
        <v>0</v>
      </c>
      <c r="BF36" s="24">
        <f>36</f>
        <v>36</v>
      </c>
      <c r="BH36" s="24">
        <f t="shared" si="43"/>
        <v>0</v>
      </c>
      <c r="BI36" s="24">
        <f t="shared" si="44"/>
        <v>0</v>
      </c>
      <c r="BJ36" s="24">
        <f t="shared" si="45"/>
        <v>0</v>
      </c>
      <c r="BK36" s="26" t="s">
        <v>56</v>
      </c>
      <c r="BL36" s="24">
        <v>18</v>
      </c>
      <c r="BW36" s="24">
        <v>21</v>
      </c>
      <c r="BX36" s="4" t="s">
        <v>123</v>
      </c>
    </row>
    <row r="37" spans="1:76" x14ac:dyDescent="0.25">
      <c r="A37" s="27" t="s">
        <v>47</v>
      </c>
      <c r="B37" s="28" t="s">
        <v>116</v>
      </c>
      <c r="C37" s="62" t="s">
        <v>124</v>
      </c>
      <c r="D37" s="63"/>
      <c r="E37" s="29" t="s">
        <v>28</v>
      </c>
      <c r="F37" s="29" t="s">
        <v>28</v>
      </c>
      <c r="G37" s="29" t="s">
        <v>28</v>
      </c>
      <c r="H37" s="1">
        <f>ROUND(SUM(H38:H39),2)</f>
        <v>0</v>
      </c>
      <c r="I37" s="1">
        <f>ROUND(SUM(I38:I39),2)</f>
        <v>0</v>
      </c>
      <c r="J37" s="1">
        <f>ROUND(SUM(J38:J39),2)</f>
        <v>0</v>
      </c>
      <c r="K37" s="30" t="s">
        <v>47</v>
      </c>
      <c r="AI37" s="10" t="s">
        <v>47</v>
      </c>
      <c r="AS37" s="1">
        <f>SUM(AJ38:AJ39)</f>
        <v>0</v>
      </c>
      <c r="AT37" s="1">
        <f>SUM(AK38:AK39)</f>
        <v>0</v>
      </c>
      <c r="AU37" s="1">
        <f>SUM(AL38:AL39)</f>
        <v>0</v>
      </c>
    </row>
    <row r="38" spans="1:76" ht="25.5" x14ac:dyDescent="0.25">
      <c r="A38" s="2" t="s">
        <v>125</v>
      </c>
      <c r="B38" s="3" t="s">
        <v>126</v>
      </c>
      <c r="C38" s="67" t="s">
        <v>127</v>
      </c>
      <c r="D38" s="68"/>
      <c r="E38" s="3" t="s">
        <v>77</v>
      </c>
      <c r="F38" s="24">
        <v>35.6</v>
      </c>
      <c r="G38" s="59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63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47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</f>
        <v>0</v>
      </c>
      <c r="AP38" s="24">
        <f>G38*(1-0)</f>
        <v>0</v>
      </c>
      <c r="AQ38" s="26" t="s">
        <v>50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128</v>
      </c>
      <c r="AZ38" s="26" t="s">
        <v>128</v>
      </c>
      <c r="BA38" s="10" t="s">
        <v>55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6" t="s">
        <v>56</v>
      </c>
      <c r="BL38" s="24">
        <v>19</v>
      </c>
      <c r="BW38" s="24">
        <v>21</v>
      </c>
      <c r="BX38" s="4" t="s">
        <v>127</v>
      </c>
    </row>
    <row r="39" spans="1:76" ht="25.5" x14ac:dyDescent="0.25">
      <c r="A39" s="2" t="s">
        <v>129</v>
      </c>
      <c r="B39" s="3" t="s">
        <v>126</v>
      </c>
      <c r="C39" s="67" t="s">
        <v>130</v>
      </c>
      <c r="D39" s="68"/>
      <c r="E39" s="3" t="s">
        <v>77</v>
      </c>
      <c r="F39" s="24">
        <v>32.1</v>
      </c>
      <c r="G39" s="59">
        <v>0</v>
      </c>
      <c r="H39" s="24">
        <f>ROUND(F39*AO39,2)</f>
        <v>0</v>
      </c>
      <c r="I39" s="24">
        <f>ROUND(F39*AP39,2)</f>
        <v>0</v>
      </c>
      <c r="J39" s="24">
        <f>ROUND(F39*G39,2)</f>
        <v>0</v>
      </c>
      <c r="K39" s="25" t="s">
        <v>63</v>
      </c>
      <c r="Z39" s="24">
        <f>ROUND(IF(AQ39="5",BJ39,0),2)</f>
        <v>0</v>
      </c>
      <c r="AB39" s="24">
        <f>ROUND(IF(AQ39="1",BH39,0),2)</f>
        <v>0</v>
      </c>
      <c r="AC39" s="24">
        <f>ROUND(IF(AQ39="1",BI39,0),2)</f>
        <v>0</v>
      </c>
      <c r="AD39" s="24">
        <f>ROUND(IF(AQ39="7",BH39,0),2)</f>
        <v>0</v>
      </c>
      <c r="AE39" s="24">
        <f>ROUND(IF(AQ39="7",BI39,0),2)</f>
        <v>0</v>
      </c>
      <c r="AF39" s="24">
        <f>ROUND(IF(AQ39="2",BH39,0),2)</f>
        <v>0</v>
      </c>
      <c r="AG39" s="24">
        <f>ROUND(IF(AQ39="2",BI39,0),2)</f>
        <v>0</v>
      </c>
      <c r="AH39" s="24">
        <f>ROUND(IF(AQ39="0",BJ39,0),2)</f>
        <v>0</v>
      </c>
      <c r="AI39" s="10" t="s">
        <v>47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</f>
        <v>0</v>
      </c>
      <c r="AP39" s="24">
        <f>G39*(1-0)</f>
        <v>0</v>
      </c>
      <c r="AQ39" s="26" t="s">
        <v>50</v>
      </c>
      <c r="AV39" s="24">
        <f>ROUND(AW39+AX39,2)</f>
        <v>0</v>
      </c>
      <c r="AW39" s="24">
        <f>ROUND(F39*AO39,2)</f>
        <v>0</v>
      </c>
      <c r="AX39" s="24">
        <f>ROUND(F39*AP39,2)</f>
        <v>0</v>
      </c>
      <c r="AY39" s="26" t="s">
        <v>128</v>
      </c>
      <c r="AZ39" s="26" t="s">
        <v>128</v>
      </c>
      <c r="BA39" s="10" t="s">
        <v>55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6" t="s">
        <v>56</v>
      </c>
      <c r="BL39" s="24">
        <v>19</v>
      </c>
      <c r="BW39" s="24">
        <v>21</v>
      </c>
      <c r="BX39" s="4" t="s">
        <v>130</v>
      </c>
    </row>
    <row r="40" spans="1:76" x14ac:dyDescent="0.25">
      <c r="A40" s="27" t="s">
        <v>47</v>
      </c>
      <c r="B40" s="28" t="s">
        <v>131</v>
      </c>
      <c r="C40" s="62" t="s">
        <v>132</v>
      </c>
      <c r="D40" s="63"/>
      <c r="E40" s="29" t="s">
        <v>28</v>
      </c>
      <c r="F40" s="29" t="s">
        <v>28</v>
      </c>
      <c r="G40" s="29" t="s">
        <v>28</v>
      </c>
      <c r="H40" s="1">
        <f>ROUND(SUM(H41:H47),2)</f>
        <v>0</v>
      </c>
      <c r="I40" s="1">
        <f>ROUND(SUM(I41:I47),2)</f>
        <v>0</v>
      </c>
      <c r="J40" s="1">
        <f>ROUND(SUM(J41:J47),2)</f>
        <v>0</v>
      </c>
      <c r="K40" s="30" t="s">
        <v>47</v>
      </c>
      <c r="AI40" s="10" t="s">
        <v>47</v>
      </c>
      <c r="AS40" s="1">
        <f>SUM(AJ41:AJ47)</f>
        <v>0</v>
      </c>
      <c r="AT40" s="1">
        <f>SUM(AK41:AK47)</f>
        <v>0</v>
      </c>
      <c r="AU40" s="1">
        <f>SUM(AL41:AL47)</f>
        <v>0</v>
      </c>
    </row>
    <row r="41" spans="1:76" x14ac:dyDescent="0.25">
      <c r="A41" s="2" t="s">
        <v>133</v>
      </c>
      <c r="B41" s="3" t="s">
        <v>134</v>
      </c>
      <c r="C41" s="67" t="s">
        <v>135</v>
      </c>
      <c r="D41" s="68"/>
      <c r="E41" s="3" t="s">
        <v>77</v>
      </c>
      <c r="F41" s="24">
        <v>2.7</v>
      </c>
      <c r="G41" s="59">
        <v>0</v>
      </c>
      <c r="H41" s="24">
        <f t="shared" ref="H41:H47" si="46">ROUND(F41*AO41,2)</f>
        <v>0</v>
      </c>
      <c r="I41" s="24">
        <f t="shared" ref="I41:I47" si="47">ROUND(F41*AP41,2)</f>
        <v>0</v>
      </c>
      <c r="J41" s="24">
        <f t="shared" ref="J41:J47" si="48">ROUND(F41*G41,2)</f>
        <v>0</v>
      </c>
      <c r="K41" s="25" t="s">
        <v>63</v>
      </c>
      <c r="Z41" s="24">
        <f t="shared" ref="Z41:Z47" si="49">ROUND(IF(AQ41="5",BJ41,0),2)</f>
        <v>0</v>
      </c>
      <c r="AB41" s="24">
        <f t="shared" ref="AB41:AB47" si="50">ROUND(IF(AQ41="1",BH41,0),2)</f>
        <v>0</v>
      </c>
      <c r="AC41" s="24">
        <f t="shared" ref="AC41:AC47" si="51">ROUND(IF(AQ41="1",BI41,0),2)</f>
        <v>0</v>
      </c>
      <c r="AD41" s="24">
        <f t="shared" ref="AD41:AD47" si="52">ROUND(IF(AQ41="7",BH41,0),2)</f>
        <v>0</v>
      </c>
      <c r="AE41" s="24">
        <f t="shared" ref="AE41:AE47" si="53">ROUND(IF(AQ41="7",BI41,0),2)</f>
        <v>0</v>
      </c>
      <c r="AF41" s="24">
        <f t="shared" ref="AF41:AF47" si="54">ROUND(IF(AQ41="2",BH41,0),2)</f>
        <v>0</v>
      </c>
      <c r="AG41" s="24">
        <f t="shared" ref="AG41:AG47" si="55">ROUND(IF(AQ41="2",BI41,0),2)</f>
        <v>0</v>
      </c>
      <c r="AH41" s="24">
        <f t="shared" ref="AH41:AH47" si="56">ROUND(IF(AQ41="0",BJ41,0),2)</f>
        <v>0</v>
      </c>
      <c r="AI41" s="10" t="s">
        <v>47</v>
      </c>
      <c r="AJ41" s="24">
        <f t="shared" ref="AJ41:AJ47" si="57">IF(AN41=0,J41,0)</f>
        <v>0</v>
      </c>
      <c r="AK41" s="24">
        <f t="shared" ref="AK41:AK47" si="58">IF(AN41=12,J41,0)</f>
        <v>0</v>
      </c>
      <c r="AL41" s="24">
        <f t="shared" ref="AL41:AL47" si="59">IF(AN41=21,J41,0)</f>
        <v>0</v>
      </c>
      <c r="AN41" s="24">
        <v>21</v>
      </c>
      <c r="AO41" s="24">
        <f>G41*0</f>
        <v>0</v>
      </c>
      <c r="AP41" s="24">
        <f>G41*(1-0)</f>
        <v>0</v>
      </c>
      <c r="AQ41" s="26" t="s">
        <v>50</v>
      </c>
      <c r="AV41" s="24">
        <f t="shared" ref="AV41:AV47" si="60">ROUND(AW41+AX41,2)</f>
        <v>0</v>
      </c>
      <c r="AW41" s="24">
        <f t="shared" ref="AW41:AW47" si="61">ROUND(F41*AO41,2)</f>
        <v>0</v>
      </c>
      <c r="AX41" s="24">
        <f t="shared" ref="AX41:AX47" si="62">ROUND(F41*AP41,2)</f>
        <v>0</v>
      </c>
      <c r="AY41" s="26" t="s">
        <v>136</v>
      </c>
      <c r="AZ41" s="26" t="s">
        <v>136</v>
      </c>
      <c r="BA41" s="10" t="s">
        <v>55</v>
      </c>
      <c r="BC41" s="24">
        <f t="shared" ref="BC41:BC47" si="63">AW41+AX41</f>
        <v>0</v>
      </c>
      <c r="BD41" s="24">
        <f t="shared" ref="BD41:BD47" si="64">G41/(100-BE41)*100</f>
        <v>0</v>
      </c>
      <c r="BE41" s="24">
        <v>0</v>
      </c>
      <c r="BF41" s="24">
        <f>41</f>
        <v>41</v>
      </c>
      <c r="BH41" s="24">
        <f t="shared" ref="BH41:BH47" si="65">F41*AO41</f>
        <v>0</v>
      </c>
      <c r="BI41" s="24">
        <f t="shared" ref="BI41:BI47" si="66">F41*AP41</f>
        <v>0</v>
      </c>
      <c r="BJ41" s="24">
        <f t="shared" ref="BJ41:BJ47" si="67">F41*G41</f>
        <v>0</v>
      </c>
      <c r="BK41" s="26" t="s">
        <v>56</v>
      </c>
      <c r="BL41" s="24">
        <v>56</v>
      </c>
      <c r="BW41" s="24">
        <v>21</v>
      </c>
      <c r="BX41" s="4" t="s">
        <v>135</v>
      </c>
    </row>
    <row r="42" spans="1:76" x14ac:dyDescent="0.25">
      <c r="A42" s="2" t="s">
        <v>137</v>
      </c>
      <c r="B42" s="3" t="s">
        <v>138</v>
      </c>
      <c r="C42" s="67" t="s">
        <v>139</v>
      </c>
      <c r="D42" s="68"/>
      <c r="E42" s="3" t="s">
        <v>62</v>
      </c>
      <c r="F42" s="24">
        <v>356.1</v>
      </c>
      <c r="G42" s="59">
        <v>0</v>
      </c>
      <c r="H42" s="24">
        <f t="shared" si="46"/>
        <v>0</v>
      </c>
      <c r="I42" s="24">
        <f t="shared" si="47"/>
        <v>0</v>
      </c>
      <c r="J42" s="24">
        <f t="shared" si="48"/>
        <v>0</v>
      </c>
      <c r="K42" s="25" t="s">
        <v>63</v>
      </c>
      <c r="Z42" s="24">
        <f t="shared" si="49"/>
        <v>0</v>
      </c>
      <c r="AB42" s="24">
        <f t="shared" si="50"/>
        <v>0</v>
      </c>
      <c r="AC42" s="24">
        <f t="shared" si="51"/>
        <v>0</v>
      </c>
      <c r="AD42" s="24">
        <f t="shared" si="52"/>
        <v>0</v>
      </c>
      <c r="AE42" s="24">
        <f t="shared" si="53"/>
        <v>0</v>
      </c>
      <c r="AF42" s="24">
        <f t="shared" si="54"/>
        <v>0</v>
      </c>
      <c r="AG42" s="24">
        <f t="shared" si="55"/>
        <v>0</v>
      </c>
      <c r="AH42" s="24">
        <f t="shared" si="56"/>
        <v>0</v>
      </c>
      <c r="AI42" s="10" t="s">
        <v>47</v>
      </c>
      <c r="AJ42" s="24">
        <f t="shared" si="57"/>
        <v>0</v>
      </c>
      <c r="AK42" s="24">
        <f t="shared" si="58"/>
        <v>0</v>
      </c>
      <c r="AL42" s="24">
        <f t="shared" si="59"/>
        <v>0</v>
      </c>
      <c r="AN42" s="24">
        <v>21</v>
      </c>
      <c r="AO42" s="24">
        <f>G42*0.812124294</f>
        <v>0</v>
      </c>
      <c r="AP42" s="24">
        <f>G42*(1-0.812124294)</f>
        <v>0</v>
      </c>
      <c r="AQ42" s="26" t="s">
        <v>50</v>
      </c>
      <c r="AV42" s="24">
        <f t="shared" si="60"/>
        <v>0</v>
      </c>
      <c r="AW42" s="24">
        <f t="shared" si="61"/>
        <v>0</v>
      </c>
      <c r="AX42" s="24">
        <f t="shared" si="62"/>
        <v>0</v>
      </c>
      <c r="AY42" s="26" t="s">
        <v>136</v>
      </c>
      <c r="AZ42" s="26" t="s">
        <v>136</v>
      </c>
      <c r="BA42" s="10" t="s">
        <v>55</v>
      </c>
      <c r="BC42" s="24">
        <f t="shared" si="63"/>
        <v>0</v>
      </c>
      <c r="BD42" s="24">
        <f t="shared" si="64"/>
        <v>0</v>
      </c>
      <c r="BE42" s="24">
        <v>0</v>
      </c>
      <c r="BF42" s="24">
        <f>42</f>
        <v>42</v>
      </c>
      <c r="BH42" s="24">
        <f t="shared" si="65"/>
        <v>0</v>
      </c>
      <c r="BI42" s="24">
        <f t="shared" si="66"/>
        <v>0</v>
      </c>
      <c r="BJ42" s="24">
        <f t="shared" si="67"/>
        <v>0</v>
      </c>
      <c r="BK42" s="26" t="s">
        <v>56</v>
      </c>
      <c r="BL42" s="24">
        <v>56</v>
      </c>
      <c r="BW42" s="24">
        <v>21</v>
      </c>
      <c r="BX42" s="4" t="s">
        <v>139</v>
      </c>
    </row>
    <row r="43" spans="1:76" x14ac:dyDescent="0.25">
      <c r="A43" s="2" t="s">
        <v>140</v>
      </c>
      <c r="B43" s="3" t="s">
        <v>141</v>
      </c>
      <c r="C43" s="67" t="s">
        <v>142</v>
      </c>
      <c r="D43" s="68"/>
      <c r="E43" s="3" t="s">
        <v>62</v>
      </c>
      <c r="F43" s="24">
        <v>356.1</v>
      </c>
      <c r="G43" s="59">
        <v>0</v>
      </c>
      <c r="H43" s="24">
        <f t="shared" si="46"/>
        <v>0</v>
      </c>
      <c r="I43" s="24">
        <f t="shared" si="47"/>
        <v>0</v>
      </c>
      <c r="J43" s="24">
        <f t="shared" si="48"/>
        <v>0</v>
      </c>
      <c r="K43" s="25" t="s">
        <v>63</v>
      </c>
      <c r="Z43" s="24">
        <f t="shared" si="49"/>
        <v>0</v>
      </c>
      <c r="AB43" s="24">
        <f t="shared" si="50"/>
        <v>0</v>
      </c>
      <c r="AC43" s="24">
        <f t="shared" si="51"/>
        <v>0</v>
      </c>
      <c r="AD43" s="24">
        <f t="shared" si="52"/>
        <v>0</v>
      </c>
      <c r="AE43" s="24">
        <f t="shared" si="53"/>
        <v>0</v>
      </c>
      <c r="AF43" s="24">
        <f t="shared" si="54"/>
        <v>0</v>
      </c>
      <c r="AG43" s="24">
        <f t="shared" si="55"/>
        <v>0</v>
      </c>
      <c r="AH43" s="24">
        <f t="shared" si="56"/>
        <v>0</v>
      </c>
      <c r="AI43" s="10" t="s">
        <v>47</v>
      </c>
      <c r="AJ43" s="24">
        <f t="shared" si="57"/>
        <v>0</v>
      </c>
      <c r="AK43" s="24">
        <f t="shared" si="58"/>
        <v>0</v>
      </c>
      <c r="AL43" s="24">
        <f t="shared" si="59"/>
        <v>0</v>
      </c>
      <c r="AN43" s="24">
        <v>21</v>
      </c>
      <c r="AO43" s="24">
        <f>G43*0.841767647</f>
        <v>0</v>
      </c>
      <c r="AP43" s="24">
        <f>G43*(1-0.841767647)</f>
        <v>0</v>
      </c>
      <c r="AQ43" s="26" t="s">
        <v>50</v>
      </c>
      <c r="AV43" s="24">
        <f t="shared" si="60"/>
        <v>0</v>
      </c>
      <c r="AW43" s="24">
        <f t="shared" si="61"/>
        <v>0</v>
      </c>
      <c r="AX43" s="24">
        <f t="shared" si="62"/>
        <v>0</v>
      </c>
      <c r="AY43" s="26" t="s">
        <v>136</v>
      </c>
      <c r="AZ43" s="26" t="s">
        <v>136</v>
      </c>
      <c r="BA43" s="10" t="s">
        <v>55</v>
      </c>
      <c r="BC43" s="24">
        <f t="shared" si="63"/>
        <v>0</v>
      </c>
      <c r="BD43" s="24">
        <f t="shared" si="64"/>
        <v>0</v>
      </c>
      <c r="BE43" s="24">
        <v>0</v>
      </c>
      <c r="BF43" s="24">
        <f>43</f>
        <v>43</v>
      </c>
      <c r="BH43" s="24">
        <f t="shared" si="65"/>
        <v>0</v>
      </c>
      <c r="BI43" s="24">
        <f t="shared" si="66"/>
        <v>0</v>
      </c>
      <c r="BJ43" s="24">
        <f t="shared" si="67"/>
        <v>0</v>
      </c>
      <c r="BK43" s="26" t="s">
        <v>56</v>
      </c>
      <c r="BL43" s="24">
        <v>56</v>
      </c>
      <c r="BW43" s="24">
        <v>21</v>
      </c>
      <c r="BX43" s="4" t="s">
        <v>142</v>
      </c>
    </row>
    <row r="44" spans="1:76" x14ac:dyDescent="0.25">
      <c r="A44" s="2" t="s">
        <v>143</v>
      </c>
      <c r="B44" s="3" t="s">
        <v>144</v>
      </c>
      <c r="C44" s="67" t="s">
        <v>145</v>
      </c>
      <c r="D44" s="68"/>
      <c r="E44" s="3" t="s">
        <v>62</v>
      </c>
      <c r="F44" s="24">
        <v>356.1</v>
      </c>
      <c r="G44" s="59">
        <v>0</v>
      </c>
      <c r="H44" s="24">
        <f t="shared" si="46"/>
        <v>0</v>
      </c>
      <c r="I44" s="24">
        <f t="shared" si="47"/>
        <v>0</v>
      </c>
      <c r="J44" s="24">
        <f t="shared" si="48"/>
        <v>0</v>
      </c>
      <c r="K44" s="25" t="s">
        <v>63</v>
      </c>
      <c r="Z44" s="24">
        <f t="shared" si="49"/>
        <v>0</v>
      </c>
      <c r="AB44" s="24">
        <f t="shared" si="50"/>
        <v>0</v>
      </c>
      <c r="AC44" s="24">
        <f t="shared" si="51"/>
        <v>0</v>
      </c>
      <c r="AD44" s="24">
        <f t="shared" si="52"/>
        <v>0</v>
      </c>
      <c r="AE44" s="24">
        <f t="shared" si="53"/>
        <v>0</v>
      </c>
      <c r="AF44" s="24">
        <f t="shared" si="54"/>
        <v>0</v>
      </c>
      <c r="AG44" s="24">
        <f t="shared" si="55"/>
        <v>0</v>
      </c>
      <c r="AH44" s="24">
        <f t="shared" si="56"/>
        <v>0</v>
      </c>
      <c r="AI44" s="10" t="s">
        <v>47</v>
      </c>
      <c r="AJ44" s="24">
        <f t="shared" si="57"/>
        <v>0</v>
      </c>
      <c r="AK44" s="24">
        <f t="shared" si="58"/>
        <v>0</v>
      </c>
      <c r="AL44" s="24">
        <f t="shared" si="59"/>
        <v>0</v>
      </c>
      <c r="AN44" s="24">
        <v>21</v>
      </c>
      <c r="AO44" s="24">
        <f>G44*0</f>
        <v>0</v>
      </c>
      <c r="AP44" s="24">
        <f>G44*(1-0)</f>
        <v>0</v>
      </c>
      <c r="AQ44" s="26" t="s">
        <v>50</v>
      </c>
      <c r="AV44" s="24">
        <f t="shared" si="60"/>
        <v>0</v>
      </c>
      <c r="AW44" s="24">
        <f t="shared" si="61"/>
        <v>0</v>
      </c>
      <c r="AX44" s="24">
        <f t="shared" si="62"/>
        <v>0</v>
      </c>
      <c r="AY44" s="26" t="s">
        <v>136</v>
      </c>
      <c r="AZ44" s="26" t="s">
        <v>136</v>
      </c>
      <c r="BA44" s="10" t="s">
        <v>55</v>
      </c>
      <c r="BC44" s="24">
        <f t="shared" si="63"/>
        <v>0</v>
      </c>
      <c r="BD44" s="24">
        <f t="shared" si="64"/>
        <v>0</v>
      </c>
      <c r="BE44" s="24">
        <v>0</v>
      </c>
      <c r="BF44" s="24">
        <f>44</f>
        <v>44</v>
      </c>
      <c r="BH44" s="24">
        <f t="shared" si="65"/>
        <v>0</v>
      </c>
      <c r="BI44" s="24">
        <f t="shared" si="66"/>
        <v>0</v>
      </c>
      <c r="BJ44" s="24">
        <f t="shared" si="67"/>
        <v>0</v>
      </c>
      <c r="BK44" s="26" t="s">
        <v>56</v>
      </c>
      <c r="BL44" s="24">
        <v>56</v>
      </c>
      <c r="BW44" s="24">
        <v>21</v>
      </c>
      <c r="BX44" s="4" t="s">
        <v>145</v>
      </c>
    </row>
    <row r="45" spans="1:76" x14ac:dyDescent="0.25">
      <c r="A45" s="2" t="s">
        <v>146</v>
      </c>
      <c r="B45" s="3" t="s">
        <v>147</v>
      </c>
      <c r="C45" s="67" t="s">
        <v>148</v>
      </c>
      <c r="D45" s="68"/>
      <c r="E45" s="3" t="s">
        <v>62</v>
      </c>
      <c r="F45" s="24">
        <v>356.1</v>
      </c>
      <c r="G45" s="59">
        <v>0</v>
      </c>
      <c r="H45" s="24">
        <f t="shared" si="46"/>
        <v>0</v>
      </c>
      <c r="I45" s="24">
        <f t="shared" si="47"/>
        <v>0</v>
      </c>
      <c r="J45" s="24">
        <f t="shared" si="48"/>
        <v>0</v>
      </c>
      <c r="K45" s="25" t="s">
        <v>63</v>
      </c>
      <c r="Z45" s="24">
        <f t="shared" si="49"/>
        <v>0</v>
      </c>
      <c r="AB45" s="24">
        <f t="shared" si="50"/>
        <v>0</v>
      </c>
      <c r="AC45" s="24">
        <f t="shared" si="51"/>
        <v>0</v>
      </c>
      <c r="AD45" s="24">
        <f t="shared" si="52"/>
        <v>0</v>
      </c>
      <c r="AE45" s="24">
        <f t="shared" si="53"/>
        <v>0</v>
      </c>
      <c r="AF45" s="24">
        <f t="shared" si="54"/>
        <v>0</v>
      </c>
      <c r="AG45" s="24">
        <f t="shared" si="55"/>
        <v>0</v>
      </c>
      <c r="AH45" s="24">
        <f t="shared" si="56"/>
        <v>0</v>
      </c>
      <c r="AI45" s="10" t="s">
        <v>47</v>
      </c>
      <c r="AJ45" s="24">
        <f t="shared" si="57"/>
        <v>0</v>
      </c>
      <c r="AK45" s="24">
        <f t="shared" si="58"/>
        <v>0</v>
      </c>
      <c r="AL45" s="24">
        <f t="shared" si="59"/>
        <v>0</v>
      </c>
      <c r="AN45" s="24">
        <v>21</v>
      </c>
      <c r="AO45" s="24">
        <f>G45*1</f>
        <v>0</v>
      </c>
      <c r="AP45" s="24">
        <f>G45*(1-1)</f>
        <v>0</v>
      </c>
      <c r="AQ45" s="26" t="s">
        <v>50</v>
      </c>
      <c r="AV45" s="24">
        <f t="shared" si="60"/>
        <v>0</v>
      </c>
      <c r="AW45" s="24">
        <f t="shared" si="61"/>
        <v>0</v>
      </c>
      <c r="AX45" s="24">
        <f t="shared" si="62"/>
        <v>0</v>
      </c>
      <c r="AY45" s="26" t="s">
        <v>136</v>
      </c>
      <c r="AZ45" s="26" t="s">
        <v>136</v>
      </c>
      <c r="BA45" s="10" t="s">
        <v>55</v>
      </c>
      <c r="BC45" s="24">
        <f t="shared" si="63"/>
        <v>0</v>
      </c>
      <c r="BD45" s="24">
        <f t="shared" si="64"/>
        <v>0</v>
      </c>
      <c r="BE45" s="24">
        <v>0</v>
      </c>
      <c r="BF45" s="24">
        <f>45</f>
        <v>45</v>
      </c>
      <c r="BH45" s="24">
        <f t="shared" si="65"/>
        <v>0</v>
      </c>
      <c r="BI45" s="24">
        <f t="shared" si="66"/>
        <v>0</v>
      </c>
      <c r="BJ45" s="24">
        <f t="shared" si="67"/>
        <v>0</v>
      </c>
      <c r="BK45" s="26" t="s">
        <v>120</v>
      </c>
      <c r="BL45" s="24">
        <v>56</v>
      </c>
      <c r="BW45" s="24">
        <v>21</v>
      </c>
      <c r="BX45" s="4" t="s">
        <v>148</v>
      </c>
    </row>
    <row r="46" spans="1:76" x14ac:dyDescent="0.25">
      <c r="A46" s="2" t="s">
        <v>149</v>
      </c>
      <c r="B46" s="3" t="s">
        <v>150</v>
      </c>
      <c r="C46" s="67" t="s">
        <v>151</v>
      </c>
      <c r="D46" s="68"/>
      <c r="E46" s="3" t="s">
        <v>62</v>
      </c>
      <c r="F46" s="24">
        <v>13.1</v>
      </c>
      <c r="G46" s="59">
        <v>0</v>
      </c>
      <c r="H46" s="24">
        <f t="shared" si="46"/>
        <v>0</v>
      </c>
      <c r="I46" s="24">
        <f t="shared" si="47"/>
        <v>0</v>
      </c>
      <c r="J46" s="24">
        <f t="shared" si="48"/>
        <v>0</v>
      </c>
      <c r="K46" s="25" t="s">
        <v>63</v>
      </c>
      <c r="Z46" s="24">
        <f t="shared" si="49"/>
        <v>0</v>
      </c>
      <c r="AB46" s="24">
        <f t="shared" si="50"/>
        <v>0</v>
      </c>
      <c r="AC46" s="24">
        <f t="shared" si="51"/>
        <v>0</v>
      </c>
      <c r="AD46" s="24">
        <f t="shared" si="52"/>
        <v>0</v>
      </c>
      <c r="AE46" s="24">
        <f t="shared" si="53"/>
        <v>0</v>
      </c>
      <c r="AF46" s="24">
        <f t="shared" si="54"/>
        <v>0</v>
      </c>
      <c r="AG46" s="24">
        <f t="shared" si="55"/>
        <v>0</v>
      </c>
      <c r="AH46" s="24">
        <f t="shared" si="56"/>
        <v>0</v>
      </c>
      <c r="AI46" s="10" t="s">
        <v>47</v>
      </c>
      <c r="AJ46" s="24">
        <f t="shared" si="57"/>
        <v>0</v>
      </c>
      <c r="AK46" s="24">
        <f t="shared" si="58"/>
        <v>0</v>
      </c>
      <c r="AL46" s="24">
        <f t="shared" si="59"/>
        <v>0</v>
      </c>
      <c r="AN46" s="24">
        <v>21</v>
      </c>
      <c r="AO46" s="24">
        <f>G46*0.656785838</f>
        <v>0</v>
      </c>
      <c r="AP46" s="24">
        <f>G46*(1-0.656785838)</f>
        <v>0</v>
      </c>
      <c r="AQ46" s="26" t="s">
        <v>50</v>
      </c>
      <c r="AV46" s="24">
        <f t="shared" si="60"/>
        <v>0</v>
      </c>
      <c r="AW46" s="24">
        <f t="shared" si="61"/>
        <v>0</v>
      </c>
      <c r="AX46" s="24">
        <f t="shared" si="62"/>
        <v>0</v>
      </c>
      <c r="AY46" s="26" t="s">
        <v>136</v>
      </c>
      <c r="AZ46" s="26" t="s">
        <v>136</v>
      </c>
      <c r="BA46" s="10" t="s">
        <v>55</v>
      </c>
      <c r="BC46" s="24">
        <f t="shared" si="63"/>
        <v>0</v>
      </c>
      <c r="BD46" s="24">
        <f t="shared" si="64"/>
        <v>0</v>
      </c>
      <c r="BE46" s="24">
        <v>0</v>
      </c>
      <c r="BF46" s="24">
        <f>46</f>
        <v>46</v>
      </c>
      <c r="BH46" s="24">
        <f t="shared" si="65"/>
        <v>0</v>
      </c>
      <c r="BI46" s="24">
        <f t="shared" si="66"/>
        <v>0</v>
      </c>
      <c r="BJ46" s="24">
        <f t="shared" si="67"/>
        <v>0</v>
      </c>
      <c r="BK46" s="26" t="s">
        <v>56</v>
      </c>
      <c r="BL46" s="24">
        <v>56</v>
      </c>
      <c r="BW46" s="24">
        <v>21</v>
      </c>
      <c r="BX46" s="4" t="s">
        <v>151</v>
      </c>
    </row>
    <row r="47" spans="1:76" x14ac:dyDescent="0.25">
      <c r="A47" s="2" t="s">
        <v>152</v>
      </c>
      <c r="B47" s="3" t="s">
        <v>153</v>
      </c>
      <c r="C47" s="67" t="s">
        <v>139</v>
      </c>
      <c r="D47" s="68"/>
      <c r="E47" s="3" t="s">
        <v>62</v>
      </c>
      <c r="F47" s="24">
        <v>356.1</v>
      </c>
      <c r="G47" s="59">
        <v>0</v>
      </c>
      <c r="H47" s="24">
        <f t="shared" si="46"/>
        <v>0</v>
      </c>
      <c r="I47" s="24">
        <f t="shared" si="47"/>
        <v>0</v>
      </c>
      <c r="J47" s="24">
        <f t="shared" si="48"/>
        <v>0</v>
      </c>
      <c r="K47" s="25" t="s">
        <v>63</v>
      </c>
      <c r="Z47" s="24">
        <f t="shared" si="49"/>
        <v>0</v>
      </c>
      <c r="AB47" s="24">
        <f t="shared" si="50"/>
        <v>0</v>
      </c>
      <c r="AC47" s="24">
        <f t="shared" si="51"/>
        <v>0</v>
      </c>
      <c r="AD47" s="24">
        <f t="shared" si="52"/>
        <v>0</v>
      </c>
      <c r="AE47" s="24">
        <f t="shared" si="53"/>
        <v>0</v>
      </c>
      <c r="AF47" s="24">
        <f t="shared" si="54"/>
        <v>0</v>
      </c>
      <c r="AG47" s="24">
        <f t="shared" si="55"/>
        <v>0</v>
      </c>
      <c r="AH47" s="24">
        <f t="shared" si="56"/>
        <v>0</v>
      </c>
      <c r="AI47" s="10" t="s">
        <v>47</v>
      </c>
      <c r="AJ47" s="24">
        <f t="shared" si="57"/>
        <v>0</v>
      </c>
      <c r="AK47" s="24">
        <f t="shared" si="58"/>
        <v>0</v>
      </c>
      <c r="AL47" s="24">
        <f t="shared" si="59"/>
        <v>0</v>
      </c>
      <c r="AN47" s="24">
        <v>21</v>
      </c>
      <c r="AO47" s="24">
        <f>G47*0.821818127</f>
        <v>0</v>
      </c>
      <c r="AP47" s="24">
        <f>G47*(1-0.821818127)</f>
        <v>0</v>
      </c>
      <c r="AQ47" s="26" t="s">
        <v>50</v>
      </c>
      <c r="AV47" s="24">
        <f t="shared" si="60"/>
        <v>0</v>
      </c>
      <c r="AW47" s="24">
        <f t="shared" si="61"/>
        <v>0</v>
      </c>
      <c r="AX47" s="24">
        <f t="shared" si="62"/>
        <v>0</v>
      </c>
      <c r="AY47" s="26" t="s">
        <v>136</v>
      </c>
      <c r="AZ47" s="26" t="s">
        <v>136</v>
      </c>
      <c r="BA47" s="10" t="s">
        <v>55</v>
      </c>
      <c r="BC47" s="24">
        <f t="shared" si="63"/>
        <v>0</v>
      </c>
      <c r="BD47" s="24">
        <f t="shared" si="64"/>
        <v>0</v>
      </c>
      <c r="BE47" s="24">
        <v>0</v>
      </c>
      <c r="BF47" s="24">
        <f>47</f>
        <v>47</v>
      </c>
      <c r="BH47" s="24">
        <f t="shared" si="65"/>
        <v>0</v>
      </c>
      <c r="BI47" s="24">
        <f t="shared" si="66"/>
        <v>0</v>
      </c>
      <c r="BJ47" s="24">
        <f t="shared" si="67"/>
        <v>0</v>
      </c>
      <c r="BK47" s="26" t="s">
        <v>56</v>
      </c>
      <c r="BL47" s="24">
        <v>56</v>
      </c>
      <c r="BW47" s="24">
        <v>21</v>
      </c>
      <c r="BX47" s="4" t="s">
        <v>139</v>
      </c>
    </row>
    <row r="48" spans="1:76" x14ac:dyDescent="0.25">
      <c r="A48" s="27" t="s">
        <v>47</v>
      </c>
      <c r="B48" s="28" t="s">
        <v>154</v>
      </c>
      <c r="C48" s="62" t="s">
        <v>155</v>
      </c>
      <c r="D48" s="63"/>
      <c r="E48" s="29" t="s">
        <v>28</v>
      </c>
      <c r="F48" s="29" t="s">
        <v>28</v>
      </c>
      <c r="G48" s="29" t="s">
        <v>28</v>
      </c>
      <c r="H48" s="1">
        <f>ROUND(SUM(H49:H50),2)</f>
        <v>0</v>
      </c>
      <c r="I48" s="1">
        <f>ROUND(SUM(I49:I50),2)</f>
        <v>0</v>
      </c>
      <c r="J48" s="1">
        <f>ROUND(SUM(J49:J50),2)</f>
        <v>0</v>
      </c>
      <c r="K48" s="30" t="s">
        <v>47</v>
      </c>
      <c r="AI48" s="10" t="s">
        <v>47</v>
      </c>
      <c r="AS48" s="1">
        <f>SUM(AJ49:AJ50)</f>
        <v>0</v>
      </c>
      <c r="AT48" s="1">
        <f>SUM(AK49:AK50)</f>
        <v>0</v>
      </c>
      <c r="AU48" s="1">
        <f>SUM(AL49:AL50)</f>
        <v>0</v>
      </c>
    </row>
    <row r="49" spans="1:76" x14ac:dyDescent="0.25">
      <c r="A49" s="2" t="s">
        <v>156</v>
      </c>
      <c r="B49" s="3" t="s">
        <v>157</v>
      </c>
      <c r="C49" s="67" t="s">
        <v>158</v>
      </c>
      <c r="D49" s="68"/>
      <c r="E49" s="3" t="s">
        <v>62</v>
      </c>
      <c r="F49" s="24">
        <v>356.1</v>
      </c>
      <c r="G49" s="59">
        <v>0</v>
      </c>
      <c r="H49" s="24">
        <f>ROUND(F49*AO49,2)</f>
        <v>0</v>
      </c>
      <c r="I49" s="24">
        <f>ROUND(F49*AP49,2)</f>
        <v>0</v>
      </c>
      <c r="J49" s="24">
        <f>ROUND(F49*G49,2)</f>
        <v>0</v>
      </c>
      <c r="K49" s="25" t="s">
        <v>63</v>
      </c>
      <c r="Z49" s="24">
        <f>ROUND(IF(AQ49="5",BJ49,0),2)</f>
        <v>0</v>
      </c>
      <c r="AB49" s="24">
        <f>ROUND(IF(AQ49="1",BH49,0),2)</f>
        <v>0</v>
      </c>
      <c r="AC49" s="24">
        <f>ROUND(IF(AQ49="1",BI49,0),2)</f>
        <v>0</v>
      </c>
      <c r="AD49" s="24">
        <f>ROUND(IF(AQ49="7",BH49,0),2)</f>
        <v>0</v>
      </c>
      <c r="AE49" s="24">
        <f>ROUND(IF(AQ49="7",BI49,0),2)</f>
        <v>0</v>
      </c>
      <c r="AF49" s="24">
        <f>ROUND(IF(AQ49="2",BH49,0),2)</f>
        <v>0</v>
      </c>
      <c r="AG49" s="24">
        <f>ROUND(IF(AQ49="2",BI49,0),2)</f>
        <v>0</v>
      </c>
      <c r="AH49" s="24">
        <f>ROUND(IF(AQ49="0",BJ49,0),2)</f>
        <v>0</v>
      </c>
      <c r="AI49" s="10" t="s">
        <v>47</v>
      </c>
      <c r="AJ49" s="24">
        <f>IF(AN49=0,J49,0)</f>
        <v>0</v>
      </c>
      <c r="AK49" s="24">
        <f>IF(AN49=12,J49,0)</f>
        <v>0</v>
      </c>
      <c r="AL49" s="24">
        <f>IF(AN49=21,J49,0)</f>
        <v>0</v>
      </c>
      <c r="AN49" s="24">
        <v>21</v>
      </c>
      <c r="AO49" s="24">
        <f>G49*0.100568449</f>
        <v>0</v>
      </c>
      <c r="AP49" s="24">
        <f>G49*(1-0.100568449)</f>
        <v>0</v>
      </c>
      <c r="AQ49" s="26" t="s">
        <v>50</v>
      </c>
      <c r="AV49" s="24">
        <f>ROUND(AW49+AX49,2)</f>
        <v>0</v>
      </c>
      <c r="AW49" s="24">
        <f>ROUND(F49*AO49,2)</f>
        <v>0</v>
      </c>
      <c r="AX49" s="24">
        <f>ROUND(F49*AP49,2)</f>
        <v>0</v>
      </c>
      <c r="AY49" s="26" t="s">
        <v>159</v>
      </c>
      <c r="AZ49" s="26" t="s">
        <v>159</v>
      </c>
      <c r="BA49" s="10" t="s">
        <v>55</v>
      </c>
      <c r="BC49" s="24">
        <f>AW49+AX49</f>
        <v>0</v>
      </c>
      <c r="BD49" s="24">
        <f>G49/(100-BE49)*100</f>
        <v>0</v>
      </c>
      <c r="BE49" s="24">
        <v>0</v>
      </c>
      <c r="BF49" s="24">
        <f>49</f>
        <v>49</v>
      </c>
      <c r="BH49" s="24">
        <f>F49*AO49</f>
        <v>0</v>
      </c>
      <c r="BI49" s="24">
        <f>F49*AP49</f>
        <v>0</v>
      </c>
      <c r="BJ49" s="24">
        <f>F49*G49</f>
        <v>0</v>
      </c>
      <c r="BK49" s="26" t="s">
        <v>56</v>
      </c>
      <c r="BL49" s="24">
        <v>59</v>
      </c>
      <c r="BW49" s="24">
        <v>21</v>
      </c>
      <c r="BX49" s="4" t="s">
        <v>158</v>
      </c>
    </row>
    <row r="50" spans="1:76" x14ac:dyDescent="0.25">
      <c r="A50" s="2" t="s">
        <v>160</v>
      </c>
      <c r="B50" s="3" t="s">
        <v>161</v>
      </c>
      <c r="C50" s="67" t="s">
        <v>162</v>
      </c>
      <c r="D50" s="68"/>
      <c r="E50" s="3" t="s">
        <v>62</v>
      </c>
      <c r="F50" s="24">
        <v>356.1</v>
      </c>
      <c r="G50" s="59">
        <v>0</v>
      </c>
      <c r="H50" s="24">
        <f>ROUND(F50*AO50,2)</f>
        <v>0</v>
      </c>
      <c r="I50" s="24">
        <f>ROUND(F50*AP50,2)</f>
        <v>0</v>
      </c>
      <c r="J50" s="24">
        <f>ROUND(F50*G50,2)</f>
        <v>0</v>
      </c>
      <c r="K50" s="25" t="s">
        <v>63</v>
      </c>
      <c r="Z50" s="24">
        <f>ROUND(IF(AQ50="5",BJ50,0),2)</f>
        <v>0</v>
      </c>
      <c r="AB50" s="24">
        <f>ROUND(IF(AQ50="1",BH50,0),2)</f>
        <v>0</v>
      </c>
      <c r="AC50" s="24">
        <f>ROUND(IF(AQ50="1",BI50,0),2)</f>
        <v>0</v>
      </c>
      <c r="AD50" s="24">
        <f>ROUND(IF(AQ50="7",BH50,0),2)</f>
        <v>0</v>
      </c>
      <c r="AE50" s="24">
        <f>ROUND(IF(AQ50="7",BI50,0),2)</f>
        <v>0</v>
      </c>
      <c r="AF50" s="24">
        <f>ROUND(IF(AQ50="2",BH50,0),2)</f>
        <v>0</v>
      </c>
      <c r="AG50" s="24">
        <f>ROUND(IF(AQ50="2",BI50,0),2)</f>
        <v>0</v>
      </c>
      <c r="AH50" s="24">
        <f>ROUND(IF(AQ50="0",BJ50,0),2)</f>
        <v>0</v>
      </c>
      <c r="AI50" s="10" t="s">
        <v>47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G50*1</f>
        <v>0</v>
      </c>
      <c r="AP50" s="24">
        <f>G50*(1-1)</f>
        <v>0</v>
      </c>
      <c r="AQ50" s="26" t="s">
        <v>50</v>
      </c>
      <c r="AV50" s="24">
        <f>ROUND(AW50+AX50,2)</f>
        <v>0</v>
      </c>
      <c r="AW50" s="24">
        <f>ROUND(F50*AO50,2)</f>
        <v>0</v>
      </c>
      <c r="AX50" s="24">
        <f>ROUND(F50*AP50,2)</f>
        <v>0</v>
      </c>
      <c r="AY50" s="26" t="s">
        <v>159</v>
      </c>
      <c r="AZ50" s="26" t="s">
        <v>159</v>
      </c>
      <c r="BA50" s="10" t="s">
        <v>55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6" t="s">
        <v>120</v>
      </c>
      <c r="BL50" s="24">
        <v>59</v>
      </c>
      <c r="BW50" s="24">
        <v>21</v>
      </c>
      <c r="BX50" s="4" t="s">
        <v>162</v>
      </c>
    </row>
    <row r="51" spans="1:76" x14ac:dyDescent="0.25">
      <c r="A51" s="27" t="s">
        <v>47</v>
      </c>
      <c r="B51" s="28" t="s">
        <v>163</v>
      </c>
      <c r="C51" s="62" t="s">
        <v>164</v>
      </c>
      <c r="D51" s="63"/>
      <c r="E51" s="29" t="s">
        <v>28</v>
      </c>
      <c r="F51" s="29" t="s">
        <v>28</v>
      </c>
      <c r="G51" s="29" t="s">
        <v>28</v>
      </c>
      <c r="H51" s="1">
        <f>ROUND(SUM(H52:H53),2)</f>
        <v>0</v>
      </c>
      <c r="I51" s="1">
        <f>ROUND(SUM(I52:I53),2)</f>
        <v>0</v>
      </c>
      <c r="J51" s="1">
        <f>ROUND(SUM(J52:J53),2)</f>
        <v>0</v>
      </c>
      <c r="K51" s="30" t="s">
        <v>47</v>
      </c>
      <c r="AI51" s="10" t="s">
        <v>47</v>
      </c>
      <c r="AS51" s="1">
        <f>SUM(AJ52:AJ53)</f>
        <v>0</v>
      </c>
      <c r="AT51" s="1">
        <f>SUM(AK52:AK53)</f>
        <v>0</v>
      </c>
      <c r="AU51" s="1">
        <f>SUM(AL52:AL53)</f>
        <v>0</v>
      </c>
    </row>
    <row r="52" spans="1:76" x14ac:dyDescent="0.25">
      <c r="A52" s="2" t="s">
        <v>165</v>
      </c>
      <c r="B52" s="3" t="s">
        <v>166</v>
      </c>
      <c r="C52" s="67" t="s">
        <v>167</v>
      </c>
      <c r="D52" s="68"/>
      <c r="E52" s="3" t="s">
        <v>71</v>
      </c>
      <c r="F52" s="24">
        <v>27.1</v>
      </c>
      <c r="G52" s="59">
        <v>0</v>
      </c>
      <c r="H52" s="24">
        <f>ROUND(F52*AO52,2)</f>
        <v>0</v>
      </c>
      <c r="I52" s="24">
        <f>ROUND(F52*AP52,2)</f>
        <v>0</v>
      </c>
      <c r="J52" s="24">
        <f>ROUND(F52*G52,2)</f>
        <v>0</v>
      </c>
      <c r="K52" s="25" t="s">
        <v>63</v>
      </c>
      <c r="Z52" s="24">
        <f>ROUND(IF(AQ52="5",BJ52,0),2)</f>
        <v>0</v>
      </c>
      <c r="AB52" s="24">
        <f>ROUND(IF(AQ52="1",BH52,0),2)</f>
        <v>0</v>
      </c>
      <c r="AC52" s="24">
        <f>ROUND(IF(AQ52="1",BI52,0),2)</f>
        <v>0</v>
      </c>
      <c r="AD52" s="24">
        <f>ROUND(IF(AQ52="7",BH52,0),2)</f>
        <v>0</v>
      </c>
      <c r="AE52" s="24">
        <f>ROUND(IF(AQ52="7",BI52,0),2)</f>
        <v>0</v>
      </c>
      <c r="AF52" s="24">
        <f>ROUND(IF(AQ52="2",BH52,0),2)</f>
        <v>0</v>
      </c>
      <c r="AG52" s="24">
        <f>ROUND(IF(AQ52="2",BI52,0),2)</f>
        <v>0</v>
      </c>
      <c r="AH52" s="24">
        <f>ROUND(IF(AQ52="0",BJ52,0),2)</f>
        <v>0</v>
      </c>
      <c r="AI52" s="10" t="s">
        <v>47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G52*0.565863804</f>
        <v>0</v>
      </c>
      <c r="AP52" s="24">
        <f>G52*(1-0.565863804)</f>
        <v>0</v>
      </c>
      <c r="AQ52" s="26" t="s">
        <v>50</v>
      </c>
      <c r="AV52" s="24">
        <f>ROUND(AW52+AX52,2)</f>
        <v>0</v>
      </c>
      <c r="AW52" s="24">
        <f>ROUND(F52*AO52,2)</f>
        <v>0</v>
      </c>
      <c r="AX52" s="24">
        <f>ROUND(F52*AP52,2)</f>
        <v>0</v>
      </c>
      <c r="AY52" s="26" t="s">
        <v>168</v>
      </c>
      <c r="AZ52" s="26" t="s">
        <v>168</v>
      </c>
      <c r="BA52" s="10" t="s">
        <v>55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6" t="s">
        <v>56</v>
      </c>
      <c r="BL52" s="24">
        <v>91</v>
      </c>
      <c r="BW52" s="24">
        <v>21</v>
      </c>
      <c r="BX52" s="4" t="s">
        <v>167</v>
      </c>
    </row>
    <row r="53" spans="1:76" x14ac:dyDescent="0.25">
      <c r="A53" s="2" t="s">
        <v>169</v>
      </c>
      <c r="B53" s="3" t="s">
        <v>170</v>
      </c>
      <c r="C53" s="67" t="s">
        <v>171</v>
      </c>
      <c r="D53" s="68"/>
      <c r="E53" s="3" t="s">
        <v>53</v>
      </c>
      <c r="F53" s="24">
        <v>27.1</v>
      </c>
      <c r="G53" s="59">
        <v>0</v>
      </c>
      <c r="H53" s="24">
        <f>ROUND(F53*AO53,2)</f>
        <v>0</v>
      </c>
      <c r="I53" s="24">
        <f>ROUND(F53*AP53,2)</f>
        <v>0</v>
      </c>
      <c r="J53" s="24">
        <f>ROUND(F53*G53,2)</f>
        <v>0</v>
      </c>
      <c r="K53" s="25" t="s">
        <v>63</v>
      </c>
      <c r="Z53" s="24">
        <f>ROUND(IF(AQ53="5",BJ53,0),2)</f>
        <v>0</v>
      </c>
      <c r="AB53" s="24">
        <f>ROUND(IF(AQ53="1",BH53,0),2)</f>
        <v>0</v>
      </c>
      <c r="AC53" s="24">
        <f>ROUND(IF(AQ53="1",BI53,0),2)</f>
        <v>0</v>
      </c>
      <c r="AD53" s="24">
        <f>ROUND(IF(AQ53="7",BH53,0),2)</f>
        <v>0</v>
      </c>
      <c r="AE53" s="24">
        <f>ROUND(IF(AQ53="7",BI53,0),2)</f>
        <v>0</v>
      </c>
      <c r="AF53" s="24">
        <f>ROUND(IF(AQ53="2",BH53,0),2)</f>
        <v>0</v>
      </c>
      <c r="AG53" s="24">
        <f>ROUND(IF(AQ53="2",BI53,0),2)</f>
        <v>0</v>
      </c>
      <c r="AH53" s="24">
        <f>ROUND(IF(AQ53="0",BJ53,0),2)</f>
        <v>0</v>
      </c>
      <c r="AI53" s="10" t="s">
        <v>47</v>
      </c>
      <c r="AJ53" s="24">
        <f>IF(AN53=0,J53,0)</f>
        <v>0</v>
      </c>
      <c r="AK53" s="24">
        <f>IF(AN53=12,J53,0)</f>
        <v>0</v>
      </c>
      <c r="AL53" s="24">
        <f>IF(AN53=21,J53,0)</f>
        <v>0</v>
      </c>
      <c r="AN53" s="24">
        <v>21</v>
      </c>
      <c r="AO53" s="24">
        <f>G53*1</f>
        <v>0</v>
      </c>
      <c r="AP53" s="24">
        <f>G53*(1-1)</f>
        <v>0</v>
      </c>
      <c r="AQ53" s="26" t="s">
        <v>50</v>
      </c>
      <c r="AV53" s="24">
        <f>ROUND(AW53+AX53,2)</f>
        <v>0</v>
      </c>
      <c r="AW53" s="24">
        <f>ROUND(F53*AO53,2)</f>
        <v>0</v>
      </c>
      <c r="AX53" s="24">
        <f>ROUND(F53*AP53,2)</f>
        <v>0</v>
      </c>
      <c r="AY53" s="26" t="s">
        <v>168</v>
      </c>
      <c r="AZ53" s="26" t="s">
        <v>168</v>
      </c>
      <c r="BA53" s="10" t="s">
        <v>55</v>
      </c>
      <c r="BC53" s="24">
        <f>AW53+AX53</f>
        <v>0</v>
      </c>
      <c r="BD53" s="24">
        <f>G53/(100-BE53)*100</f>
        <v>0</v>
      </c>
      <c r="BE53" s="24">
        <v>0</v>
      </c>
      <c r="BF53" s="24">
        <f>53</f>
        <v>53</v>
      </c>
      <c r="BH53" s="24">
        <f>F53*AO53</f>
        <v>0</v>
      </c>
      <c r="BI53" s="24">
        <f>F53*AP53</f>
        <v>0</v>
      </c>
      <c r="BJ53" s="24">
        <f>F53*G53</f>
        <v>0</v>
      </c>
      <c r="BK53" s="26" t="s">
        <v>120</v>
      </c>
      <c r="BL53" s="24">
        <v>91</v>
      </c>
      <c r="BW53" s="24">
        <v>21</v>
      </c>
      <c r="BX53" s="4" t="s">
        <v>171</v>
      </c>
    </row>
    <row r="54" spans="1:76" x14ac:dyDescent="0.25">
      <c r="A54" s="27" t="s">
        <v>47</v>
      </c>
      <c r="B54" s="28" t="s">
        <v>172</v>
      </c>
      <c r="C54" s="62" t="s">
        <v>173</v>
      </c>
      <c r="D54" s="63"/>
      <c r="E54" s="29" t="s">
        <v>28</v>
      </c>
      <c r="F54" s="29" t="s">
        <v>28</v>
      </c>
      <c r="G54" s="29" t="s">
        <v>28</v>
      </c>
      <c r="H54" s="1">
        <f>ROUND(SUM(H55:H61),2)</f>
        <v>0</v>
      </c>
      <c r="I54" s="1">
        <f>ROUND(SUM(I55:I61),2)</f>
        <v>0</v>
      </c>
      <c r="J54" s="1">
        <f>ROUND(SUM(J55:J61),2)</f>
        <v>0</v>
      </c>
      <c r="K54" s="30" t="s">
        <v>47</v>
      </c>
      <c r="AI54" s="10" t="s">
        <v>47</v>
      </c>
      <c r="AS54" s="1">
        <f>SUM(AJ55:AJ61)</f>
        <v>0</v>
      </c>
      <c r="AT54" s="1">
        <f>SUM(AK55:AK61)</f>
        <v>0</v>
      </c>
      <c r="AU54" s="1">
        <f>SUM(AL55:AL61)</f>
        <v>0</v>
      </c>
    </row>
    <row r="55" spans="1:76" x14ac:dyDescent="0.25">
      <c r="A55" s="2" t="s">
        <v>174</v>
      </c>
      <c r="B55" s="3" t="s">
        <v>175</v>
      </c>
      <c r="C55" s="67" t="s">
        <v>176</v>
      </c>
      <c r="D55" s="68"/>
      <c r="E55" s="3" t="s">
        <v>177</v>
      </c>
      <c r="F55" s="24">
        <v>162.5</v>
      </c>
      <c r="G55" s="59">
        <v>0</v>
      </c>
      <c r="H55" s="24">
        <f t="shared" ref="H55:H61" si="68">ROUND(F55*AO55,2)</f>
        <v>0</v>
      </c>
      <c r="I55" s="24">
        <f t="shared" ref="I55:I61" si="69">ROUND(F55*AP55,2)</f>
        <v>0</v>
      </c>
      <c r="J55" s="24">
        <f t="shared" ref="J55:J61" si="70">ROUND(F55*G55,2)</f>
        <v>0</v>
      </c>
      <c r="K55" s="25" t="s">
        <v>63</v>
      </c>
      <c r="Z55" s="24">
        <f t="shared" ref="Z55:Z61" si="71">ROUND(IF(AQ55="5",BJ55,0),2)</f>
        <v>0</v>
      </c>
      <c r="AB55" s="24">
        <f t="shared" ref="AB55:AB61" si="72">ROUND(IF(AQ55="1",BH55,0),2)</f>
        <v>0</v>
      </c>
      <c r="AC55" s="24">
        <f t="shared" ref="AC55:AC61" si="73">ROUND(IF(AQ55="1",BI55,0),2)</f>
        <v>0</v>
      </c>
      <c r="AD55" s="24">
        <f t="shared" ref="AD55:AD61" si="74">ROUND(IF(AQ55="7",BH55,0),2)</f>
        <v>0</v>
      </c>
      <c r="AE55" s="24">
        <f t="shared" ref="AE55:AE61" si="75">ROUND(IF(AQ55="7",BI55,0),2)</f>
        <v>0</v>
      </c>
      <c r="AF55" s="24">
        <f t="shared" ref="AF55:AF61" si="76">ROUND(IF(AQ55="2",BH55,0),2)</f>
        <v>0</v>
      </c>
      <c r="AG55" s="24">
        <f t="shared" ref="AG55:AG61" si="77">ROUND(IF(AQ55="2",BI55,0),2)</f>
        <v>0</v>
      </c>
      <c r="AH55" s="24">
        <f t="shared" ref="AH55:AH61" si="78">ROUND(IF(AQ55="0",BJ55,0),2)</f>
        <v>0</v>
      </c>
      <c r="AI55" s="10" t="s">
        <v>47</v>
      </c>
      <c r="AJ55" s="24">
        <f t="shared" ref="AJ55:AJ61" si="79">IF(AN55=0,J55,0)</f>
        <v>0</v>
      </c>
      <c r="AK55" s="24">
        <f t="shared" ref="AK55:AK61" si="80">IF(AN55=12,J55,0)</f>
        <v>0</v>
      </c>
      <c r="AL55" s="24">
        <f t="shared" ref="AL55:AL61" si="81">IF(AN55=21,J55,0)</f>
        <v>0</v>
      </c>
      <c r="AN55" s="24">
        <v>21</v>
      </c>
      <c r="AO55" s="24">
        <f>G55*0.011264647</f>
        <v>0</v>
      </c>
      <c r="AP55" s="24">
        <f>G55*(1-0.011264647)</f>
        <v>0</v>
      </c>
      <c r="AQ55" s="26" t="s">
        <v>74</v>
      </c>
      <c r="AV55" s="24">
        <f t="shared" ref="AV55:AV61" si="82">ROUND(AW55+AX55,2)</f>
        <v>0</v>
      </c>
      <c r="AW55" s="24">
        <f t="shared" ref="AW55:AW61" si="83">ROUND(F55*AO55,2)</f>
        <v>0</v>
      </c>
      <c r="AX55" s="24">
        <f t="shared" ref="AX55:AX61" si="84">ROUND(F55*AP55,2)</f>
        <v>0</v>
      </c>
      <c r="AY55" s="26" t="s">
        <v>178</v>
      </c>
      <c r="AZ55" s="26" t="s">
        <v>178</v>
      </c>
      <c r="BA55" s="10" t="s">
        <v>55</v>
      </c>
      <c r="BC55" s="24">
        <f t="shared" ref="BC55:BC61" si="85">AW55+AX55</f>
        <v>0</v>
      </c>
      <c r="BD55" s="24">
        <f t="shared" ref="BD55:BD61" si="86">G55/(100-BE55)*100</f>
        <v>0</v>
      </c>
      <c r="BE55" s="24">
        <v>0</v>
      </c>
      <c r="BF55" s="24">
        <f>55</f>
        <v>55</v>
      </c>
      <c r="BH55" s="24">
        <f t="shared" ref="BH55:BH61" si="87">F55*AO55</f>
        <v>0</v>
      </c>
      <c r="BI55" s="24">
        <f t="shared" ref="BI55:BI61" si="88">F55*AP55</f>
        <v>0</v>
      </c>
      <c r="BJ55" s="24">
        <f t="shared" ref="BJ55:BJ61" si="89">F55*G55</f>
        <v>0</v>
      </c>
      <c r="BK55" s="26" t="s">
        <v>56</v>
      </c>
      <c r="BL55" s="24"/>
      <c r="BW55" s="24">
        <v>21</v>
      </c>
      <c r="BX55" s="4" t="s">
        <v>176</v>
      </c>
    </row>
    <row r="56" spans="1:76" x14ac:dyDescent="0.25">
      <c r="A56" s="2" t="s">
        <v>179</v>
      </c>
      <c r="B56" s="3" t="s">
        <v>180</v>
      </c>
      <c r="C56" s="67" t="s">
        <v>181</v>
      </c>
      <c r="D56" s="68"/>
      <c r="E56" s="3" t="s">
        <v>177</v>
      </c>
      <c r="F56" s="24">
        <v>3412.5</v>
      </c>
      <c r="G56" s="59">
        <v>0</v>
      </c>
      <c r="H56" s="24">
        <f t="shared" si="68"/>
        <v>0</v>
      </c>
      <c r="I56" s="24">
        <f t="shared" si="69"/>
        <v>0</v>
      </c>
      <c r="J56" s="24">
        <f t="shared" si="70"/>
        <v>0</v>
      </c>
      <c r="K56" s="25" t="s">
        <v>63</v>
      </c>
      <c r="Z56" s="24">
        <f t="shared" si="71"/>
        <v>0</v>
      </c>
      <c r="AB56" s="24">
        <f t="shared" si="72"/>
        <v>0</v>
      </c>
      <c r="AC56" s="24">
        <f t="shared" si="73"/>
        <v>0</v>
      </c>
      <c r="AD56" s="24">
        <f t="shared" si="74"/>
        <v>0</v>
      </c>
      <c r="AE56" s="24">
        <f t="shared" si="75"/>
        <v>0</v>
      </c>
      <c r="AF56" s="24">
        <f t="shared" si="76"/>
        <v>0</v>
      </c>
      <c r="AG56" s="24">
        <f t="shared" si="77"/>
        <v>0</v>
      </c>
      <c r="AH56" s="24">
        <f t="shared" si="78"/>
        <v>0</v>
      </c>
      <c r="AI56" s="10" t="s">
        <v>47</v>
      </c>
      <c r="AJ56" s="24">
        <f t="shared" si="79"/>
        <v>0</v>
      </c>
      <c r="AK56" s="24">
        <f t="shared" si="80"/>
        <v>0</v>
      </c>
      <c r="AL56" s="24">
        <f t="shared" si="81"/>
        <v>0</v>
      </c>
      <c r="AN56" s="24">
        <v>21</v>
      </c>
      <c r="AO56" s="24">
        <f>G56*0</f>
        <v>0</v>
      </c>
      <c r="AP56" s="24">
        <f>G56*(1-0)</f>
        <v>0</v>
      </c>
      <c r="AQ56" s="26" t="s">
        <v>74</v>
      </c>
      <c r="AV56" s="24">
        <f t="shared" si="82"/>
        <v>0</v>
      </c>
      <c r="AW56" s="24">
        <f t="shared" si="83"/>
        <v>0</v>
      </c>
      <c r="AX56" s="24">
        <f t="shared" si="84"/>
        <v>0</v>
      </c>
      <c r="AY56" s="26" t="s">
        <v>178</v>
      </c>
      <c r="AZ56" s="26" t="s">
        <v>178</v>
      </c>
      <c r="BA56" s="10" t="s">
        <v>55</v>
      </c>
      <c r="BC56" s="24">
        <f t="shared" si="85"/>
        <v>0</v>
      </c>
      <c r="BD56" s="24">
        <f t="shared" si="86"/>
        <v>0</v>
      </c>
      <c r="BE56" s="24">
        <v>0</v>
      </c>
      <c r="BF56" s="24">
        <f>56</f>
        <v>56</v>
      </c>
      <c r="BH56" s="24">
        <f t="shared" si="87"/>
        <v>0</v>
      </c>
      <c r="BI56" s="24">
        <f t="shared" si="88"/>
        <v>0</v>
      </c>
      <c r="BJ56" s="24">
        <f t="shared" si="89"/>
        <v>0</v>
      </c>
      <c r="BK56" s="26" t="s">
        <v>56</v>
      </c>
      <c r="BL56" s="24"/>
      <c r="BW56" s="24">
        <v>21</v>
      </c>
      <c r="BX56" s="4" t="s">
        <v>181</v>
      </c>
    </row>
    <row r="57" spans="1:76" x14ac:dyDescent="0.25">
      <c r="A57" s="2" t="s">
        <v>182</v>
      </c>
      <c r="B57" s="3" t="s">
        <v>183</v>
      </c>
      <c r="C57" s="67" t="s">
        <v>184</v>
      </c>
      <c r="D57" s="68"/>
      <c r="E57" s="3" t="s">
        <v>177</v>
      </c>
      <c r="F57" s="24">
        <v>162.5</v>
      </c>
      <c r="G57" s="59">
        <v>0</v>
      </c>
      <c r="H57" s="24">
        <f t="shared" si="68"/>
        <v>0</v>
      </c>
      <c r="I57" s="24">
        <f t="shared" si="69"/>
        <v>0</v>
      </c>
      <c r="J57" s="24">
        <f t="shared" si="70"/>
        <v>0</v>
      </c>
      <c r="K57" s="25" t="s">
        <v>63</v>
      </c>
      <c r="Z57" s="24">
        <f t="shared" si="71"/>
        <v>0</v>
      </c>
      <c r="AB57" s="24">
        <f t="shared" si="72"/>
        <v>0</v>
      </c>
      <c r="AC57" s="24">
        <f t="shared" si="73"/>
        <v>0</v>
      </c>
      <c r="AD57" s="24">
        <f t="shared" si="74"/>
        <v>0</v>
      </c>
      <c r="AE57" s="24">
        <f t="shared" si="75"/>
        <v>0</v>
      </c>
      <c r="AF57" s="24">
        <f t="shared" si="76"/>
        <v>0</v>
      </c>
      <c r="AG57" s="24">
        <f t="shared" si="77"/>
        <v>0</v>
      </c>
      <c r="AH57" s="24">
        <f t="shared" si="78"/>
        <v>0</v>
      </c>
      <c r="AI57" s="10" t="s">
        <v>47</v>
      </c>
      <c r="AJ57" s="24">
        <f t="shared" si="79"/>
        <v>0</v>
      </c>
      <c r="AK57" s="24">
        <f t="shared" si="80"/>
        <v>0</v>
      </c>
      <c r="AL57" s="24">
        <f t="shared" si="81"/>
        <v>0</v>
      </c>
      <c r="AN57" s="24">
        <v>21</v>
      </c>
      <c r="AO57" s="24">
        <f>G57*0</f>
        <v>0</v>
      </c>
      <c r="AP57" s="24">
        <f>G57*(1-0)</f>
        <v>0</v>
      </c>
      <c r="AQ57" s="26" t="s">
        <v>74</v>
      </c>
      <c r="AV57" s="24">
        <f t="shared" si="82"/>
        <v>0</v>
      </c>
      <c r="AW57" s="24">
        <f t="shared" si="83"/>
        <v>0</v>
      </c>
      <c r="AX57" s="24">
        <f t="shared" si="84"/>
        <v>0</v>
      </c>
      <c r="AY57" s="26" t="s">
        <v>178</v>
      </c>
      <c r="AZ57" s="26" t="s">
        <v>178</v>
      </c>
      <c r="BA57" s="10" t="s">
        <v>55</v>
      </c>
      <c r="BC57" s="24">
        <f t="shared" si="85"/>
        <v>0</v>
      </c>
      <c r="BD57" s="24">
        <f t="shared" si="86"/>
        <v>0</v>
      </c>
      <c r="BE57" s="24">
        <v>0</v>
      </c>
      <c r="BF57" s="24">
        <f>57</f>
        <v>57</v>
      </c>
      <c r="BH57" s="24">
        <f t="shared" si="87"/>
        <v>0</v>
      </c>
      <c r="BI57" s="24">
        <f t="shared" si="88"/>
        <v>0</v>
      </c>
      <c r="BJ57" s="24">
        <f t="shared" si="89"/>
        <v>0</v>
      </c>
      <c r="BK57" s="26" t="s">
        <v>56</v>
      </c>
      <c r="BL57" s="24"/>
      <c r="BW57" s="24">
        <v>21</v>
      </c>
      <c r="BX57" s="4" t="s">
        <v>184</v>
      </c>
    </row>
    <row r="58" spans="1:76" x14ac:dyDescent="0.25">
      <c r="A58" s="2" t="s">
        <v>185</v>
      </c>
      <c r="B58" s="3" t="s">
        <v>175</v>
      </c>
      <c r="C58" s="67" t="s">
        <v>186</v>
      </c>
      <c r="D58" s="68"/>
      <c r="E58" s="3" t="s">
        <v>177</v>
      </c>
      <c r="F58" s="24">
        <v>49.5</v>
      </c>
      <c r="G58" s="59">
        <v>0</v>
      </c>
      <c r="H58" s="24">
        <f t="shared" si="68"/>
        <v>0</v>
      </c>
      <c r="I58" s="24">
        <f t="shared" si="69"/>
        <v>0</v>
      </c>
      <c r="J58" s="24">
        <f t="shared" si="70"/>
        <v>0</v>
      </c>
      <c r="K58" s="25" t="s">
        <v>63</v>
      </c>
      <c r="Z58" s="24">
        <f t="shared" si="71"/>
        <v>0</v>
      </c>
      <c r="AB58" s="24">
        <f t="shared" si="72"/>
        <v>0</v>
      </c>
      <c r="AC58" s="24">
        <f t="shared" si="73"/>
        <v>0</v>
      </c>
      <c r="AD58" s="24">
        <f t="shared" si="74"/>
        <v>0</v>
      </c>
      <c r="AE58" s="24">
        <f t="shared" si="75"/>
        <v>0</v>
      </c>
      <c r="AF58" s="24">
        <f t="shared" si="76"/>
        <v>0</v>
      </c>
      <c r="AG58" s="24">
        <f t="shared" si="77"/>
        <v>0</v>
      </c>
      <c r="AH58" s="24">
        <f t="shared" si="78"/>
        <v>0</v>
      </c>
      <c r="AI58" s="10" t="s">
        <v>47</v>
      </c>
      <c r="AJ58" s="24">
        <f t="shared" si="79"/>
        <v>0</v>
      </c>
      <c r="AK58" s="24">
        <f t="shared" si="80"/>
        <v>0</v>
      </c>
      <c r="AL58" s="24">
        <f t="shared" si="81"/>
        <v>0</v>
      </c>
      <c r="AN58" s="24">
        <v>21</v>
      </c>
      <c r="AO58" s="24">
        <f>G58*0.011264645</f>
        <v>0</v>
      </c>
      <c r="AP58" s="24">
        <f>G58*(1-0.011264645)</f>
        <v>0</v>
      </c>
      <c r="AQ58" s="26" t="s">
        <v>74</v>
      </c>
      <c r="AV58" s="24">
        <f t="shared" si="82"/>
        <v>0</v>
      </c>
      <c r="AW58" s="24">
        <f t="shared" si="83"/>
        <v>0</v>
      </c>
      <c r="AX58" s="24">
        <f t="shared" si="84"/>
        <v>0</v>
      </c>
      <c r="AY58" s="26" t="s">
        <v>178</v>
      </c>
      <c r="AZ58" s="26" t="s">
        <v>178</v>
      </c>
      <c r="BA58" s="10" t="s">
        <v>55</v>
      </c>
      <c r="BC58" s="24">
        <f t="shared" si="85"/>
        <v>0</v>
      </c>
      <c r="BD58" s="24">
        <f t="shared" si="86"/>
        <v>0</v>
      </c>
      <c r="BE58" s="24">
        <v>0</v>
      </c>
      <c r="BF58" s="24">
        <f>58</f>
        <v>58</v>
      </c>
      <c r="BH58" s="24">
        <f t="shared" si="87"/>
        <v>0</v>
      </c>
      <c r="BI58" s="24">
        <f t="shared" si="88"/>
        <v>0</v>
      </c>
      <c r="BJ58" s="24">
        <f t="shared" si="89"/>
        <v>0</v>
      </c>
      <c r="BK58" s="26" t="s">
        <v>56</v>
      </c>
      <c r="BL58" s="24"/>
      <c r="BW58" s="24">
        <v>21</v>
      </c>
      <c r="BX58" s="4" t="s">
        <v>186</v>
      </c>
    </row>
    <row r="59" spans="1:76" x14ac:dyDescent="0.25">
      <c r="A59" s="2" t="s">
        <v>187</v>
      </c>
      <c r="B59" s="3" t="s">
        <v>180</v>
      </c>
      <c r="C59" s="67" t="s">
        <v>188</v>
      </c>
      <c r="D59" s="68"/>
      <c r="E59" s="3" t="s">
        <v>177</v>
      </c>
      <c r="F59" s="24">
        <v>1039.5</v>
      </c>
      <c r="G59" s="59">
        <v>0</v>
      </c>
      <c r="H59" s="24">
        <f t="shared" si="68"/>
        <v>0</v>
      </c>
      <c r="I59" s="24">
        <f t="shared" si="69"/>
        <v>0</v>
      </c>
      <c r="J59" s="24">
        <f t="shared" si="70"/>
        <v>0</v>
      </c>
      <c r="K59" s="25" t="s">
        <v>63</v>
      </c>
      <c r="Z59" s="24">
        <f t="shared" si="71"/>
        <v>0</v>
      </c>
      <c r="AB59" s="24">
        <f t="shared" si="72"/>
        <v>0</v>
      </c>
      <c r="AC59" s="24">
        <f t="shared" si="73"/>
        <v>0</v>
      </c>
      <c r="AD59" s="24">
        <f t="shared" si="74"/>
        <v>0</v>
      </c>
      <c r="AE59" s="24">
        <f t="shared" si="75"/>
        <v>0</v>
      </c>
      <c r="AF59" s="24">
        <f t="shared" si="76"/>
        <v>0</v>
      </c>
      <c r="AG59" s="24">
        <f t="shared" si="77"/>
        <v>0</v>
      </c>
      <c r="AH59" s="24">
        <f t="shared" si="78"/>
        <v>0</v>
      </c>
      <c r="AI59" s="10" t="s">
        <v>47</v>
      </c>
      <c r="AJ59" s="24">
        <f t="shared" si="79"/>
        <v>0</v>
      </c>
      <c r="AK59" s="24">
        <f t="shared" si="80"/>
        <v>0</v>
      </c>
      <c r="AL59" s="24">
        <f t="shared" si="81"/>
        <v>0</v>
      </c>
      <c r="AN59" s="24">
        <v>21</v>
      </c>
      <c r="AO59" s="24">
        <f>G59*0</f>
        <v>0</v>
      </c>
      <c r="AP59" s="24">
        <f>G59*(1-0)</f>
        <v>0</v>
      </c>
      <c r="AQ59" s="26" t="s">
        <v>74</v>
      </c>
      <c r="AV59" s="24">
        <f t="shared" si="82"/>
        <v>0</v>
      </c>
      <c r="AW59" s="24">
        <f t="shared" si="83"/>
        <v>0</v>
      </c>
      <c r="AX59" s="24">
        <f t="shared" si="84"/>
        <v>0</v>
      </c>
      <c r="AY59" s="26" t="s">
        <v>178</v>
      </c>
      <c r="AZ59" s="26" t="s">
        <v>178</v>
      </c>
      <c r="BA59" s="10" t="s">
        <v>55</v>
      </c>
      <c r="BC59" s="24">
        <f t="shared" si="85"/>
        <v>0</v>
      </c>
      <c r="BD59" s="24">
        <f t="shared" si="86"/>
        <v>0</v>
      </c>
      <c r="BE59" s="24">
        <v>0</v>
      </c>
      <c r="BF59" s="24">
        <f>59</f>
        <v>59</v>
      </c>
      <c r="BH59" s="24">
        <f t="shared" si="87"/>
        <v>0</v>
      </c>
      <c r="BI59" s="24">
        <f t="shared" si="88"/>
        <v>0</v>
      </c>
      <c r="BJ59" s="24">
        <f t="shared" si="89"/>
        <v>0</v>
      </c>
      <c r="BK59" s="26" t="s">
        <v>56</v>
      </c>
      <c r="BL59" s="24"/>
      <c r="BW59" s="24">
        <v>21</v>
      </c>
      <c r="BX59" s="4" t="s">
        <v>188</v>
      </c>
    </row>
    <row r="60" spans="1:76" x14ac:dyDescent="0.25">
      <c r="A60" s="2" t="s">
        <v>189</v>
      </c>
      <c r="B60" s="3" t="s">
        <v>183</v>
      </c>
      <c r="C60" s="67" t="s">
        <v>190</v>
      </c>
      <c r="D60" s="68"/>
      <c r="E60" s="3" t="s">
        <v>177</v>
      </c>
      <c r="F60" s="24">
        <v>45.9</v>
      </c>
      <c r="G60" s="59">
        <v>0</v>
      </c>
      <c r="H60" s="24">
        <f t="shared" si="68"/>
        <v>0</v>
      </c>
      <c r="I60" s="24">
        <f t="shared" si="69"/>
        <v>0</v>
      </c>
      <c r="J60" s="24">
        <f t="shared" si="70"/>
        <v>0</v>
      </c>
      <c r="K60" s="25" t="s">
        <v>63</v>
      </c>
      <c r="Z60" s="24">
        <f t="shared" si="71"/>
        <v>0</v>
      </c>
      <c r="AB60" s="24">
        <f t="shared" si="72"/>
        <v>0</v>
      </c>
      <c r="AC60" s="24">
        <f t="shared" si="73"/>
        <v>0</v>
      </c>
      <c r="AD60" s="24">
        <f t="shared" si="74"/>
        <v>0</v>
      </c>
      <c r="AE60" s="24">
        <f t="shared" si="75"/>
        <v>0</v>
      </c>
      <c r="AF60" s="24">
        <f t="shared" si="76"/>
        <v>0</v>
      </c>
      <c r="AG60" s="24">
        <f t="shared" si="77"/>
        <v>0</v>
      </c>
      <c r="AH60" s="24">
        <f t="shared" si="78"/>
        <v>0</v>
      </c>
      <c r="AI60" s="10" t="s">
        <v>47</v>
      </c>
      <c r="AJ60" s="24">
        <f t="shared" si="79"/>
        <v>0</v>
      </c>
      <c r="AK60" s="24">
        <f t="shared" si="80"/>
        <v>0</v>
      </c>
      <c r="AL60" s="24">
        <f t="shared" si="81"/>
        <v>0</v>
      </c>
      <c r="AN60" s="24">
        <v>21</v>
      </c>
      <c r="AO60" s="24">
        <f>G60*0</f>
        <v>0</v>
      </c>
      <c r="AP60" s="24">
        <f>G60*(1-0)</f>
        <v>0</v>
      </c>
      <c r="AQ60" s="26" t="s">
        <v>74</v>
      </c>
      <c r="AV60" s="24">
        <f t="shared" si="82"/>
        <v>0</v>
      </c>
      <c r="AW60" s="24">
        <f t="shared" si="83"/>
        <v>0</v>
      </c>
      <c r="AX60" s="24">
        <f t="shared" si="84"/>
        <v>0</v>
      </c>
      <c r="AY60" s="26" t="s">
        <v>178</v>
      </c>
      <c r="AZ60" s="26" t="s">
        <v>178</v>
      </c>
      <c r="BA60" s="10" t="s">
        <v>55</v>
      </c>
      <c r="BC60" s="24">
        <f t="shared" si="85"/>
        <v>0</v>
      </c>
      <c r="BD60" s="24">
        <f t="shared" si="86"/>
        <v>0</v>
      </c>
      <c r="BE60" s="24">
        <v>0</v>
      </c>
      <c r="BF60" s="24">
        <f>60</f>
        <v>60</v>
      </c>
      <c r="BH60" s="24">
        <f t="shared" si="87"/>
        <v>0</v>
      </c>
      <c r="BI60" s="24">
        <f t="shared" si="88"/>
        <v>0</v>
      </c>
      <c r="BJ60" s="24">
        <f t="shared" si="89"/>
        <v>0</v>
      </c>
      <c r="BK60" s="26" t="s">
        <v>56</v>
      </c>
      <c r="BL60" s="24"/>
      <c r="BW60" s="24">
        <v>21</v>
      </c>
      <c r="BX60" s="4" t="s">
        <v>190</v>
      </c>
    </row>
    <row r="61" spans="1:76" x14ac:dyDescent="0.25">
      <c r="A61" s="2" t="s">
        <v>191</v>
      </c>
      <c r="B61" s="3" t="s">
        <v>192</v>
      </c>
      <c r="C61" s="67" t="s">
        <v>193</v>
      </c>
      <c r="D61" s="68"/>
      <c r="E61" s="3" t="s">
        <v>177</v>
      </c>
      <c r="F61" s="24">
        <v>688.92508999999995</v>
      </c>
      <c r="G61" s="59">
        <v>0</v>
      </c>
      <c r="H61" s="24">
        <f t="shared" si="68"/>
        <v>0</v>
      </c>
      <c r="I61" s="24">
        <f t="shared" si="69"/>
        <v>0</v>
      </c>
      <c r="J61" s="24">
        <f t="shared" si="70"/>
        <v>0</v>
      </c>
      <c r="K61" s="25" t="s">
        <v>63</v>
      </c>
      <c r="Z61" s="24">
        <f t="shared" si="71"/>
        <v>0</v>
      </c>
      <c r="AB61" s="24">
        <f t="shared" si="72"/>
        <v>0</v>
      </c>
      <c r="AC61" s="24">
        <f t="shared" si="73"/>
        <v>0</v>
      </c>
      <c r="AD61" s="24">
        <f t="shared" si="74"/>
        <v>0</v>
      </c>
      <c r="AE61" s="24">
        <f t="shared" si="75"/>
        <v>0</v>
      </c>
      <c r="AF61" s="24">
        <f t="shared" si="76"/>
        <v>0</v>
      </c>
      <c r="AG61" s="24">
        <f t="shared" si="77"/>
        <v>0</v>
      </c>
      <c r="AH61" s="24">
        <f t="shared" si="78"/>
        <v>0</v>
      </c>
      <c r="AI61" s="10" t="s">
        <v>47</v>
      </c>
      <c r="AJ61" s="24">
        <f t="shared" si="79"/>
        <v>0</v>
      </c>
      <c r="AK61" s="24">
        <f t="shared" si="80"/>
        <v>0</v>
      </c>
      <c r="AL61" s="24">
        <f t="shared" si="81"/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74</v>
      </c>
      <c r="AV61" s="24">
        <f t="shared" si="82"/>
        <v>0</v>
      </c>
      <c r="AW61" s="24">
        <f t="shared" si="83"/>
        <v>0</v>
      </c>
      <c r="AX61" s="24">
        <f t="shared" si="84"/>
        <v>0</v>
      </c>
      <c r="AY61" s="26" t="s">
        <v>178</v>
      </c>
      <c r="AZ61" s="26" t="s">
        <v>178</v>
      </c>
      <c r="BA61" s="10" t="s">
        <v>55</v>
      </c>
      <c r="BC61" s="24">
        <f t="shared" si="85"/>
        <v>0</v>
      </c>
      <c r="BD61" s="24">
        <f t="shared" si="86"/>
        <v>0</v>
      </c>
      <c r="BE61" s="24">
        <v>0</v>
      </c>
      <c r="BF61" s="24">
        <f>61</f>
        <v>61</v>
      </c>
      <c r="BH61" s="24">
        <f t="shared" si="87"/>
        <v>0</v>
      </c>
      <c r="BI61" s="24">
        <f t="shared" si="88"/>
        <v>0</v>
      </c>
      <c r="BJ61" s="24">
        <f t="shared" si="89"/>
        <v>0</v>
      </c>
      <c r="BK61" s="26" t="s">
        <v>56</v>
      </c>
      <c r="BL61" s="24"/>
      <c r="BW61" s="24">
        <v>21</v>
      </c>
      <c r="BX61" s="4" t="s">
        <v>193</v>
      </c>
    </row>
    <row r="62" spans="1:76" x14ac:dyDescent="0.25">
      <c r="A62" s="27" t="s">
        <v>47</v>
      </c>
      <c r="B62" s="28" t="s">
        <v>194</v>
      </c>
      <c r="C62" s="62" t="s">
        <v>195</v>
      </c>
      <c r="D62" s="63"/>
      <c r="E62" s="29" t="s">
        <v>28</v>
      </c>
      <c r="F62" s="29" t="s">
        <v>28</v>
      </c>
      <c r="G62" s="29" t="s">
        <v>28</v>
      </c>
      <c r="H62" s="1">
        <f>H63+H66+H70</f>
        <v>0</v>
      </c>
      <c r="I62" s="1">
        <f>I63+I66+I70</f>
        <v>0</v>
      </c>
      <c r="J62" s="1">
        <f>J63+J66+J70</f>
        <v>0</v>
      </c>
      <c r="K62" s="30" t="s">
        <v>47</v>
      </c>
      <c r="AI62" s="10" t="s">
        <v>47</v>
      </c>
    </row>
    <row r="63" spans="1:76" x14ac:dyDescent="0.25">
      <c r="A63" s="27" t="s">
        <v>47</v>
      </c>
      <c r="B63" s="28" t="s">
        <v>196</v>
      </c>
      <c r="C63" s="62" t="s">
        <v>197</v>
      </c>
      <c r="D63" s="63"/>
      <c r="E63" s="29" t="s">
        <v>28</v>
      </c>
      <c r="F63" s="29" t="s">
        <v>28</v>
      </c>
      <c r="G63" s="29" t="s">
        <v>28</v>
      </c>
      <c r="H63" s="1">
        <f>ROUND(SUM(H64:H65),2)</f>
        <v>0</v>
      </c>
      <c r="I63" s="1">
        <f>ROUND(SUM(I64:I65),2)</f>
        <v>0</v>
      </c>
      <c r="J63" s="1">
        <f>ROUND(SUM(J64:J65),2)</f>
        <v>0</v>
      </c>
      <c r="K63" s="30" t="s">
        <v>47</v>
      </c>
      <c r="AI63" s="10" t="s">
        <v>47</v>
      </c>
      <c r="AS63" s="1">
        <f>SUM(AJ64:AJ65)</f>
        <v>0</v>
      </c>
      <c r="AT63" s="1">
        <f>SUM(AK64:AK65)</f>
        <v>0</v>
      </c>
      <c r="AU63" s="1">
        <f>SUM(AL64:AL65)</f>
        <v>0</v>
      </c>
    </row>
    <row r="64" spans="1:76" x14ac:dyDescent="0.25">
      <c r="A64" s="2" t="s">
        <v>198</v>
      </c>
      <c r="B64" s="3" t="s">
        <v>199</v>
      </c>
      <c r="C64" s="67" t="s">
        <v>200</v>
      </c>
      <c r="D64" s="68"/>
      <c r="E64" s="3" t="s">
        <v>201</v>
      </c>
      <c r="F64" s="24">
        <v>1</v>
      </c>
      <c r="G64" s="59">
        <v>0</v>
      </c>
      <c r="H64" s="24">
        <f>ROUND(F64*AO64,2)</f>
        <v>0</v>
      </c>
      <c r="I64" s="24">
        <f>ROUND(F64*AP64,2)</f>
        <v>0</v>
      </c>
      <c r="J64" s="24">
        <f>ROUND(F64*G64,2)</f>
        <v>0</v>
      </c>
      <c r="K64" s="25" t="s">
        <v>63</v>
      </c>
      <c r="Z64" s="24">
        <f>ROUND(IF(AQ64="5",BJ64,0),2)</f>
        <v>0</v>
      </c>
      <c r="AB64" s="24">
        <f>ROUND(IF(AQ64="1",BH64,0),2)</f>
        <v>0</v>
      </c>
      <c r="AC64" s="24">
        <f>ROUND(IF(AQ64="1",BI64,0),2)</f>
        <v>0</v>
      </c>
      <c r="AD64" s="24">
        <f>ROUND(IF(AQ64="7",BH64,0),2)</f>
        <v>0</v>
      </c>
      <c r="AE64" s="24">
        <f>ROUND(IF(AQ64="7",BI64,0),2)</f>
        <v>0</v>
      </c>
      <c r="AF64" s="24">
        <f>ROUND(IF(AQ64="2",BH64,0),2)</f>
        <v>0</v>
      </c>
      <c r="AG64" s="24">
        <f>ROUND(IF(AQ64="2",BI64,0),2)</f>
        <v>0</v>
      </c>
      <c r="AH64" s="24">
        <f>ROUND(IF(AQ64="0",BJ64,0),2)</f>
        <v>0</v>
      </c>
      <c r="AI64" s="10" t="s">
        <v>47</v>
      </c>
      <c r="AJ64" s="24">
        <f>IF(AN64=0,J64,0)</f>
        <v>0</v>
      </c>
      <c r="AK64" s="24">
        <f>IF(AN64=12,J64,0)</f>
        <v>0</v>
      </c>
      <c r="AL64" s="24">
        <f>IF(AN64=21,J64,0)</f>
        <v>0</v>
      </c>
      <c r="AN64" s="24">
        <v>21</v>
      </c>
      <c r="AO64" s="24">
        <f>G64*0</f>
        <v>0</v>
      </c>
      <c r="AP64" s="24">
        <f>G64*(1-0)</f>
        <v>0</v>
      </c>
      <c r="AQ64" s="26" t="s">
        <v>202</v>
      </c>
      <c r="AV64" s="24">
        <f>ROUND(AW64+AX64,2)</f>
        <v>0</v>
      </c>
      <c r="AW64" s="24">
        <f>ROUND(F64*AO64,2)</f>
        <v>0</v>
      </c>
      <c r="AX64" s="24">
        <f>ROUND(F64*AP64,2)</f>
        <v>0</v>
      </c>
      <c r="AY64" s="26" t="s">
        <v>203</v>
      </c>
      <c r="AZ64" s="26" t="s">
        <v>203</v>
      </c>
      <c r="BA64" s="10" t="s">
        <v>55</v>
      </c>
      <c r="BC64" s="24">
        <f>AW64+AX64</f>
        <v>0</v>
      </c>
      <c r="BD64" s="24">
        <f>G64/(100-BE64)*100</f>
        <v>0</v>
      </c>
      <c r="BE64" s="24">
        <v>0</v>
      </c>
      <c r="BF64" s="24">
        <f>64</f>
        <v>64</v>
      </c>
      <c r="BH64" s="24">
        <f>F64*AO64</f>
        <v>0</v>
      </c>
      <c r="BI64" s="24">
        <f>F64*AP64</f>
        <v>0</v>
      </c>
      <c r="BJ64" s="24">
        <f>F64*G64</f>
        <v>0</v>
      </c>
      <c r="BK64" s="26" t="s">
        <v>56</v>
      </c>
      <c r="BL64" s="24"/>
      <c r="BM64" s="24">
        <f>F64*G64</f>
        <v>0</v>
      </c>
      <c r="BW64" s="24">
        <v>21</v>
      </c>
      <c r="BX64" s="4" t="s">
        <v>200</v>
      </c>
    </row>
    <row r="65" spans="1:76" ht="8.25" customHeight="1" x14ac:dyDescent="0.25">
      <c r="A65" s="2"/>
      <c r="B65" s="3"/>
      <c r="C65" s="67"/>
      <c r="D65" s="68"/>
      <c r="E65" s="3"/>
      <c r="F65" s="24"/>
      <c r="G65" s="24"/>
      <c r="H65" s="24"/>
      <c r="I65" s="24"/>
      <c r="J65" s="24"/>
      <c r="K65" s="25"/>
      <c r="Z65" s="24">
        <f>ROUND(IF(AQ65="5",BJ65,0),2)</f>
        <v>0</v>
      </c>
      <c r="AB65" s="24">
        <f>ROUND(IF(AQ65="1",BH65,0),2)</f>
        <v>0</v>
      </c>
      <c r="AC65" s="24">
        <f>ROUND(IF(AQ65="1",BI65,0),2)</f>
        <v>0</v>
      </c>
      <c r="AD65" s="24">
        <f>ROUND(IF(AQ65="7",BH65,0),2)</f>
        <v>0</v>
      </c>
      <c r="AE65" s="24">
        <f>ROUND(IF(AQ65="7",BI65,0),2)</f>
        <v>0</v>
      </c>
      <c r="AF65" s="24">
        <f>ROUND(IF(AQ65="2",BH65,0),2)</f>
        <v>0</v>
      </c>
      <c r="AG65" s="24">
        <f>ROUND(IF(AQ65="2",BI65,0),2)</f>
        <v>0</v>
      </c>
      <c r="AH65" s="24">
        <f>ROUND(IF(AQ65="0",BJ65,0),2)</f>
        <v>0</v>
      </c>
      <c r="AI65" s="10" t="s">
        <v>47</v>
      </c>
      <c r="AJ65" s="24">
        <f>IF(AN65=0,J65,0)</f>
        <v>0</v>
      </c>
      <c r="AK65" s="24">
        <f>IF(AN65=12,J65,0)</f>
        <v>0</v>
      </c>
      <c r="AL65" s="24">
        <f>IF(AN65=21,J65,0)</f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202</v>
      </c>
      <c r="AV65" s="24">
        <f>ROUND(AW65+AX65,2)</f>
        <v>0</v>
      </c>
      <c r="AW65" s="24">
        <f>ROUND(F65*AO65,2)</f>
        <v>0</v>
      </c>
      <c r="AX65" s="24">
        <f>ROUND(F65*AP65,2)</f>
        <v>0</v>
      </c>
      <c r="AY65" s="26" t="s">
        <v>203</v>
      </c>
      <c r="AZ65" s="26" t="s">
        <v>203</v>
      </c>
      <c r="BA65" s="10" t="s">
        <v>55</v>
      </c>
      <c r="BC65" s="24">
        <f>AW65+AX65</f>
        <v>0</v>
      </c>
      <c r="BD65" s="24">
        <f>G65/(100-BE65)*100</f>
        <v>0</v>
      </c>
      <c r="BE65" s="24">
        <v>0</v>
      </c>
      <c r="BF65" s="24">
        <f>65</f>
        <v>65</v>
      </c>
      <c r="BH65" s="24">
        <f>F65*AO65</f>
        <v>0</v>
      </c>
      <c r="BI65" s="24">
        <f>F65*AP65</f>
        <v>0</v>
      </c>
      <c r="BJ65" s="24">
        <f>F65*G65</f>
        <v>0</v>
      </c>
      <c r="BK65" s="26" t="s">
        <v>56</v>
      </c>
      <c r="BL65" s="24"/>
      <c r="BM65" s="24">
        <f>F65*G65</f>
        <v>0</v>
      </c>
      <c r="BW65" s="24">
        <v>21</v>
      </c>
      <c r="BX65" s="4" t="s">
        <v>204</v>
      </c>
    </row>
    <row r="66" spans="1:76" x14ac:dyDescent="0.25">
      <c r="A66" s="27" t="s">
        <v>47</v>
      </c>
      <c r="B66" s="28" t="s">
        <v>205</v>
      </c>
      <c r="C66" s="62" t="s">
        <v>206</v>
      </c>
      <c r="D66" s="63"/>
      <c r="E66" s="29" t="s">
        <v>28</v>
      </c>
      <c r="F66" s="29" t="s">
        <v>28</v>
      </c>
      <c r="G66" s="29" t="s">
        <v>28</v>
      </c>
      <c r="H66" s="1">
        <f>ROUND(SUM(H67:H69),2)</f>
        <v>0</v>
      </c>
      <c r="I66" s="1">
        <f>ROUND(SUM(I67:I69),2)</f>
        <v>0</v>
      </c>
      <c r="J66" s="1">
        <f>ROUND(SUM(J67:J69),2)</f>
        <v>0</v>
      </c>
      <c r="K66" s="30" t="s">
        <v>47</v>
      </c>
      <c r="AI66" s="10" t="s">
        <v>47</v>
      </c>
      <c r="AS66" s="1">
        <f>SUM(AJ67:AJ69)</f>
        <v>0</v>
      </c>
      <c r="AT66" s="1">
        <f>SUM(AK67:AK69)</f>
        <v>0</v>
      </c>
      <c r="AU66" s="1">
        <f>SUM(AL67:AL69)</f>
        <v>0</v>
      </c>
    </row>
    <row r="67" spans="1:76" x14ac:dyDescent="0.25">
      <c r="A67" s="2" t="s">
        <v>207</v>
      </c>
      <c r="B67" s="3" t="s">
        <v>208</v>
      </c>
      <c r="C67" s="67" t="s">
        <v>206</v>
      </c>
      <c r="D67" s="68"/>
      <c r="E67" s="3" t="s">
        <v>201</v>
      </c>
      <c r="F67" s="24">
        <v>1</v>
      </c>
      <c r="G67" s="59">
        <v>0</v>
      </c>
      <c r="H67" s="24">
        <f>ROUND(F67*AO67,2)</f>
        <v>0</v>
      </c>
      <c r="I67" s="24">
        <f>ROUND(F67*AP67,2)</f>
        <v>0</v>
      </c>
      <c r="J67" s="24">
        <f>ROUND(F67*G67,2)</f>
        <v>0</v>
      </c>
      <c r="K67" s="25" t="s">
        <v>63</v>
      </c>
      <c r="Z67" s="24">
        <f>ROUND(IF(AQ67="5",BJ67,0),2)</f>
        <v>0</v>
      </c>
      <c r="AB67" s="24">
        <f>ROUND(IF(AQ67="1",BH67,0),2)</f>
        <v>0</v>
      </c>
      <c r="AC67" s="24">
        <f>ROUND(IF(AQ67="1",BI67,0),2)</f>
        <v>0</v>
      </c>
      <c r="AD67" s="24">
        <f>ROUND(IF(AQ67="7",BH67,0),2)</f>
        <v>0</v>
      </c>
      <c r="AE67" s="24">
        <f>ROUND(IF(AQ67="7",BI67,0),2)</f>
        <v>0</v>
      </c>
      <c r="AF67" s="24">
        <f>ROUND(IF(AQ67="2",BH67,0),2)</f>
        <v>0</v>
      </c>
      <c r="AG67" s="24">
        <f>ROUND(IF(AQ67="2",BI67,0),2)</f>
        <v>0</v>
      </c>
      <c r="AH67" s="24">
        <f>ROUND(IF(AQ67="0",BJ67,0),2)</f>
        <v>0</v>
      </c>
      <c r="AI67" s="10" t="s">
        <v>47</v>
      </c>
      <c r="AJ67" s="24">
        <f>IF(AN67=0,J67,0)</f>
        <v>0</v>
      </c>
      <c r="AK67" s="24">
        <f>IF(AN67=12,J67,0)</f>
        <v>0</v>
      </c>
      <c r="AL67" s="24">
        <f>IF(AN67=21,J67,0)</f>
        <v>0</v>
      </c>
      <c r="AN67" s="24">
        <v>21</v>
      </c>
      <c r="AO67" s="24">
        <f>G67*0</f>
        <v>0</v>
      </c>
      <c r="AP67" s="24">
        <f>G67*(1-0)</f>
        <v>0</v>
      </c>
      <c r="AQ67" s="26" t="s">
        <v>202</v>
      </c>
      <c r="AV67" s="24">
        <f>ROUND(AW67+AX67,2)</f>
        <v>0</v>
      </c>
      <c r="AW67" s="24">
        <f>ROUND(F67*AO67,2)</f>
        <v>0</v>
      </c>
      <c r="AX67" s="24">
        <f>ROUND(F67*AP67,2)</f>
        <v>0</v>
      </c>
      <c r="AY67" s="26" t="s">
        <v>209</v>
      </c>
      <c r="AZ67" s="26" t="s">
        <v>209</v>
      </c>
      <c r="BA67" s="10" t="s">
        <v>55</v>
      </c>
      <c r="BC67" s="24">
        <f>AW67+AX67</f>
        <v>0</v>
      </c>
      <c r="BD67" s="24">
        <f>G67/(100-BE67)*100</f>
        <v>0</v>
      </c>
      <c r="BE67" s="24">
        <v>0</v>
      </c>
      <c r="BF67" s="24">
        <f>67</f>
        <v>67</v>
      </c>
      <c r="BH67" s="24">
        <f>F67*AO67</f>
        <v>0</v>
      </c>
      <c r="BI67" s="24">
        <f>F67*AP67</f>
        <v>0</v>
      </c>
      <c r="BJ67" s="24">
        <f>F67*G67</f>
        <v>0</v>
      </c>
      <c r="BK67" s="26" t="s">
        <v>56</v>
      </c>
      <c r="BL67" s="24"/>
      <c r="BO67" s="24">
        <f>F67*G67</f>
        <v>0</v>
      </c>
      <c r="BW67" s="24">
        <v>21</v>
      </c>
      <c r="BX67" s="4" t="s">
        <v>206</v>
      </c>
    </row>
    <row r="68" spans="1:76" x14ac:dyDescent="0.25">
      <c r="A68" s="2" t="s">
        <v>210</v>
      </c>
      <c r="B68" s="3" t="s">
        <v>211</v>
      </c>
      <c r="C68" s="67" t="s">
        <v>212</v>
      </c>
      <c r="D68" s="68"/>
      <c r="E68" s="3" t="s">
        <v>201</v>
      </c>
      <c r="F68" s="24">
        <v>1</v>
      </c>
      <c r="G68" s="59">
        <v>0</v>
      </c>
      <c r="H68" s="24">
        <f>ROUND(F68*AO68,2)</f>
        <v>0</v>
      </c>
      <c r="I68" s="24">
        <f>ROUND(F68*AP68,2)</f>
        <v>0</v>
      </c>
      <c r="J68" s="24">
        <f>ROUND(F68*G68,2)</f>
        <v>0</v>
      </c>
      <c r="K68" s="25" t="s">
        <v>63</v>
      </c>
      <c r="Z68" s="24">
        <f>ROUND(IF(AQ68="5",BJ68,0),2)</f>
        <v>0</v>
      </c>
      <c r="AB68" s="24">
        <f>ROUND(IF(AQ68="1",BH68,0),2)</f>
        <v>0</v>
      </c>
      <c r="AC68" s="24">
        <f>ROUND(IF(AQ68="1",BI68,0),2)</f>
        <v>0</v>
      </c>
      <c r="AD68" s="24">
        <f>ROUND(IF(AQ68="7",BH68,0),2)</f>
        <v>0</v>
      </c>
      <c r="AE68" s="24">
        <f>ROUND(IF(AQ68="7",BI68,0),2)</f>
        <v>0</v>
      </c>
      <c r="AF68" s="24">
        <f>ROUND(IF(AQ68="2",BH68,0),2)</f>
        <v>0</v>
      </c>
      <c r="AG68" s="24">
        <f>ROUND(IF(AQ68="2",BI68,0),2)</f>
        <v>0</v>
      </c>
      <c r="AH68" s="24">
        <f>ROUND(IF(AQ68="0",BJ68,0),2)</f>
        <v>0</v>
      </c>
      <c r="AI68" s="10" t="s">
        <v>47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21</v>
      </c>
      <c r="AO68" s="24">
        <f>G68*0</f>
        <v>0</v>
      </c>
      <c r="AP68" s="24">
        <f>G68*(1-0)</f>
        <v>0</v>
      </c>
      <c r="AQ68" s="26" t="s">
        <v>202</v>
      </c>
      <c r="AV68" s="24">
        <f>ROUND(AW68+AX68,2)</f>
        <v>0</v>
      </c>
      <c r="AW68" s="24">
        <f>ROUND(F68*AO68,2)</f>
        <v>0</v>
      </c>
      <c r="AX68" s="24">
        <f>ROUND(F68*AP68,2)</f>
        <v>0</v>
      </c>
      <c r="AY68" s="26" t="s">
        <v>209</v>
      </c>
      <c r="AZ68" s="26" t="s">
        <v>209</v>
      </c>
      <c r="BA68" s="10" t="s">
        <v>55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6" t="s">
        <v>56</v>
      </c>
      <c r="BL68" s="24"/>
      <c r="BO68" s="24">
        <f>F68*G68</f>
        <v>0</v>
      </c>
      <c r="BW68" s="24">
        <v>21</v>
      </c>
      <c r="BX68" s="4" t="s">
        <v>212</v>
      </c>
    </row>
    <row r="69" spans="1:76" x14ac:dyDescent="0.25">
      <c r="A69" s="2" t="s">
        <v>213</v>
      </c>
      <c r="B69" s="3" t="s">
        <v>214</v>
      </c>
      <c r="C69" s="67" t="s">
        <v>215</v>
      </c>
      <c r="D69" s="68"/>
      <c r="E69" s="3" t="s">
        <v>201</v>
      </c>
      <c r="F69" s="24">
        <v>1</v>
      </c>
      <c r="G69" s="59">
        <v>0</v>
      </c>
      <c r="H69" s="24">
        <f>ROUND(F69*AO69,2)</f>
        <v>0</v>
      </c>
      <c r="I69" s="24">
        <f>ROUND(F69*AP69,2)</f>
        <v>0</v>
      </c>
      <c r="J69" s="24">
        <f>ROUND(F69*G69,2)</f>
        <v>0</v>
      </c>
      <c r="K69" s="25" t="s">
        <v>63</v>
      </c>
      <c r="Z69" s="24">
        <f>ROUND(IF(AQ69="5",BJ69,0),2)</f>
        <v>0</v>
      </c>
      <c r="AB69" s="24">
        <f>ROUND(IF(AQ69="1",BH69,0),2)</f>
        <v>0</v>
      </c>
      <c r="AC69" s="24">
        <f>ROUND(IF(AQ69="1",BI69,0),2)</f>
        <v>0</v>
      </c>
      <c r="AD69" s="24">
        <f>ROUND(IF(AQ69="7",BH69,0),2)</f>
        <v>0</v>
      </c>
      <c r="AE69" s="24">
        <f>ROUND(IF(AQ69="7",BI69,0),2)</f>
        <v>0</v>
      </c>
      <c r="AF69" s="24">
        <f>ROUND(IF(AQ69="2",BH69,0),2)</f>
        <v>0</v>
      </c>
      <c r="AG69" s="24">
        <f>ROUND(IF(AQ69="2",BI69,0),2)</f>
        <v>0</v>
      </c>
      <c r="AH69" s="24">
        <f>ROUND(IF(AQ69="0",BJ69,0),2)</f>
        <v>0</v>
      </c>
      <c r="AI69" s="10" t="s">
        <v>47</v>
      </c>
      <c r="AJ69" s="24">
        <f>IF(AN69=0,J69,0)</f>
        <v>0</v>
      </c>
      <c r="AK69" s="24">
        <f>IF(AN69=12,J69,0)</f>
        <v>0</v>
      </c>
      <c r="AL69" s="24">
        <f>IF(AN69=21,J69,0)</f>
        <v>0</v>
      </c>
      <c r="AN69" s="24">
        <v>21</v>
      </c>
      <c r="AO69" s="24">
        <f>G69*0</f>
        <v>0</v>
      </c>
      <c r="AP69" s="24">
        <f>G69*(1-0)</f>
        <v>0</v>
      </c>
      <c r="AQ69" s="26" t="s">
        <v>202</v>
      </c>
      <c r="AV69" s="24">
        <f>ROUND(AW69+AX69,2)</f>
        <v>0</v>
      </c>
      <c r="AW69" s="24">
        <f>ROUND(F69*AO69,2)</f>
        <v>0</v>
      </c>
      <c r="AX69" s="24">
        <f>ROUND(F69*AP69,2)</f>
        <v>0</v>
      </c>
      <c r="AY69" s="26" t="s">
        <v>209</v>
      </c>
      <c r="AZ69" s="26" t="s">
        <v>209</v>
      </c>
      <c r="BA69" s="10" t="s">
        <v>55</v>
      </c>
      <c r="BC69" s="24">
        <f>AW69+AX69</f>
        <v>0</v>
      </c>
      <c r="BD69" s="24">
        <f>G69/(100-BE69)*100</f>
        <v>0</v>
      </c>
      <c r="BE69" s="24">
        <v>0</v>
      </c>
      <c r="BF69" s="24">
        <f>69</f>
        <v>69</v>
      </c>
      <c r="BH69" s="24">
        <f>F69*AO69</f>
        <v>0</v>
      </c>
      <c r="BI69" s="24">
        <f>F69*AP69</f>
        <v>0</v>
      </c>
      <c r="BJ69" s="24">
        <f>F69*G69</f>
        <v>0</v>
      </c>
      <c r="BK69" s="26" t="s">
        <v>56</v>
      </c>
      <c r="BL69" s="24"/>
      <c r="BO69" s="24">
        <f>F69*G69</f>
        <v>0</v>
      </c>
      <c r="BW69" s="24">
        <v>21</v>
      </c>
      <c r="BX69" s="4" t="s">
        <v>215</v>
      </c>
    </row>
    <row r="70" spans="1:76" x14ac:dyDescent="0.25">
      <c r="A70" s="27" t="s">
        <v>47</v>
      </c>
      <c r="B70" s="28" t="s">
        <v>216</v>
      </c>
      <c r="C70" s="62" t="s">
        <v>217</v>
      </c>
      <c r="D70" s="63"/>
      <c r="E70" s="29" t="s">
        <v>28</v>
      </c>
      <c r="F70" s="29" t="s">
        <v>28</v>
      </c>
      <c r="G70" s="29" t="s">
        <v>28</v>
      </c>
      <c r="H70" s="1">
        <f>ROUND(SUM(H71:H71),2)</f>
        <v>0</v>
      </c>
      <c r="I70" s="1">
        <f>ROUND(SUM(I71:I71),2)</f>
        <v>0</v>
      </c>
      <c r="J70" s="1">
        <f>ROUND(SUM(J71:J71),2)</f>
        <v>0</v>
      </c>
      <c r="K70" s="30" t="s">
        <v>47</v>
      </c>
      <c r="AI70" s="10" t="s">
        <v>47</v>
      </c>
      <c r="AS70" s="1">
        <f>SUM(AJ71:AJ71)</f>
        <v>0</v>
      </c>
      <c r="AT70" s="1">
        <f>SUM(AK71:AK71)</f>
        <v>0</v>
      </c>
      <c r="AU70" s="1">
        <f>SUM(AL71:AL71)</f>
        <v>0</v>
      </c>
    </row>
    <row r="71" spans="1:76" x14ac:dyDescent="0.25">
      <c r="A71" s="31" t="s">
        <v>218</v>
      </c>
      <c r="B71" s="32" t="s">
        <v>219</v>
      </c>
      <c r="C71" s="64" t="s">
        <v>220</v>
      </c>
      <c r="D71" s="65"/>
      <c r="E71" s="32" t="s">
        <v>201</v>
      </c>
      <c r="F71" s="33">
        <v>1</v>
      </c>
      <c r="G71" s="60">
        <v>0</v>
      </c>
      <c r="H71" s="33">
        <f>ROUND(F71*AO71,2)</f>
        <v>0</v>
      </c>
      <c r="I71" s="33">
        <f>ROUND(F71*AP71,2)</f>
        <v>0</v>
      </c>
      <c r="J71" s="33">
        <f>ROUND(F71*G71,2)</f>
        <v>0</v>
      </c>
      <c r="K71" s="34" t="s">
        <v>63</v>
      </c>
      <c r="Z71" s="24">
        <f>ROUND(IF(AQ71="5",BJ71,0),2)</f>
        <v>0</v>
      </c>
      <c r="AB71" s="24">
        <f>ROUND(IF(AQ71="1",BH71,0),2)</f>
        <v>0</v>
      </c>
      <c r="AC71" s="24">
        <f>ROUND(IF(AQ71="1",BI71,0),2)</f>
        <v>0</v>
      </c>
      <c r="AD71" s="24">
        <f>ROUND(IF(AQ71="7",BH71,0),2)</f>
        <v>0</v>
      </c>
      <c r="AE71" s="24">
        <f>ROUND(IF(AQ71="7",BI71,0),2)</f>
        <v>0</v>
      </c>
      <c r="AF71" s="24">
        <f>ROUND(IF(AQ71="2",BH71,0),2)</f>
        <v>0</v>
      </c>
      <c r="AG71" s="24">
        <f>ROUND(IF(AQ71="2",BI71,0),2)</f>
        <v>0</v>
      </c>
      <c r="AH71" s="24">
        <f>ROUND(IF(AQ71="0",BJ71,0),2)</f>
        <v>0</v>
      </c>
      <c r="AI71" s="10" t="s">
        <v>47</v>
      </c>
      <c r="AJ71" s="24">
        <f>IF(AN71=0,J71,0)</f>
        <v>0</v>
      </c>
      <c r="AK71" s="24">
        <f>IF(AN71=12,J71,0)</f>
        <v>0</v>
      </c>
      <c r="AL71" s="24">
        <f>IF(AN71=21,J71,0)</f>
        <v>0</v>
      </c>
      <c r="AN71" s="24">
        <v>21</v>
      </c>
      <c r="AO71" s="24">
        <f>G71*0</f>
        <v>0</v>
      </c>
      <c r="AP71" s="24">
        <f>G71*(1-0)</f>
        <v>0</v>
      </c>
      <c r="AQ71" s="26" t="s">
        <v>202</v>
      </c>
      <c r="AV71" s="24">
        <f>ROUND(AW71+AX71,2)</f>
        <v>0</v>
      </c>
      <c r="AW71" s="24">
        <f>ROUND(F71*AO71,2)</f>
        <v>0</v>
      </c>
      <c r="AX71" s="24">
        <f>ROUND(F71*AP71,2)</f>
        <v>0</v>
      </c>
      <c r="AY71" s="26" t="s">
        <v>221</v>
      </c>
      <c r="AZ71" s="26" t="s">
        <v>221</v>
      </c>
      <c r="BA71" s="10" t="s">
        <v>55</v>
      </c>
      <c r="BC71" s="24">
        <f>AW71+AX71</f>
        <v>0</v>
      </c>
      <c r="BD71" s="24">
        <f>G71/(100-BE71)*100</f>
        <v>0</v>
      </c>
      <c r="BE71" s="24">
        <v>0</v>
      </c>
      <c r="BF71" s="24">
        <f>71</f>
        <v>71</v>
      </c>
      <c r="BH71" s="24">
        <f>F71*AO71</f>
        <v>0</v>
      </c>
      <c r="BI71" s="24">
        <f>F71*AP71</f>
        <v>0</v>
      </c>
      <c r="BJ71" s="24">
        <f>F71*G71</f>
        <v>0</v>
      </c>
      <c r="BK71" s="26" t="s">
        <v>56</v>
      </c>
      <c r="BL71" s="24"/>
      <c r="BS71" s="24">
        <f>F71*G71</f>
        <v>0</v>
      </c>
      <c r="BW71" s="24">
        <v>21</v>
      </c>
      <c r="BX71" s="4" t="s">
        <v>220</v>
      </c>
    </row>
    <row r="72" spans="1:76" x14ac:dyDescent="0.25">
      <c r="H72" s="66" t="s">
        <v>222</v>
      </c>
      <c r="I72" s="66"/>
      <c r="J72" s="35">
        <f>ROUND(SUM(J12,J14,J18,J23,J30,J37,J40,J48,J51,J54,J63,J66,J70),2)</f>
        <v>0</v>
      </c>
    </row>
    <row r="73" spans="1:76" x14ac:dyDescent="0.25">
      <c r="A73" s="36" t="s">
        <v>223</v>
      </c>
    </row>
    <row r="74" spans="1:76" ht="12.75" customHeight="1" x14ac:dyDescent="0.25">
      <c r="A74" s="67" t="s">
        <v>47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</row>
  </sheetData>
  <mergeCells count="90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70:D70"/>
    <mergeCell ref="C71:D71"/>
    <mergeCell ref="H72:I72"/>
    <mergeCell ref="A74:K74"/>
    <mergeCell ref="C65:D65"/>
    <mergeCell ref="C66:D66"/>
    <mergeCell ref="C67:D67"/>
    <mergeCell ref="C68:D68"/>
    <mergeCell ref="C69:D6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tabSelected="1" workbookViewId="0">
      <selection activeCell="C2" sqref="C2:D3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4" t="s">
        <v>224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225</v>
      </c>
      <c r="I2" s="77" t="s">
        <v>47</v>
      </c>
    </row>
    <row r="3" spans="1:9" ht="15" customHeight="1" x14ac:dyDescent="0.25">
      <c r="A3" s="87"/>
      <c r="B3" s="68"/>
      <c r="C3" s="93"/>
      <c r="D3" s="93"/>
      <c r="E3" s="68"/>
      <c r="F3" s="68"/>
      <c r="G3" s="68"/>
      <c r="H3" s="68"/>
      <c r="I3" s="78"/>
    </row>
    <row r="4" spans="1:9" x14ac:dyDescent="0.25">
      <c r="A4" s="88" t="s">
        <v>5</v>
      </c>
      <c r="B4" s="68"/>
      <c r="C4" s="67" t="str">
        <f>'Stavební rozpočet'!C4</f>
        <v>SO 01 ZPEVNĚNÉ PLOCHY - 4. etapa</v>
      </c>
      <c r="D4" s="68"/>
      <c r="E4" s="67" t="s">
        <v>8</v>
      </c>
      <c r="F4" s="67" t="str">
        <f>'Stavební rozpočet'!I4</f>
        <v> </v>
      </c>
      <c r="G4" s="68"/>
      <c r="H4" s="67" t="s">
        <v>225</v>
      </c>
      <c r="I4" s="78" t="s">
        <v>47</v>
      </c>
    </row>
    <row r="5" spans="1:9" ht="15" customHeight="1" x14ac:dyDescent="0.25">
      <c r="A5" s="87"/>
      <c r="B5" s="68"/>
      <c r="C5" s="68"/>
      <c r="D5" s="68"/>
      <c r="E5" s="68"/>
      <c r="F5" s="68"/>
      <c r="G5" s="68"/>
      <c r="H5" s="68"/>
      <c r="I5" s="78"/>
    </row>
    <row r="6" spans="1:9" x14ac:dyDescent="0.25">
      <c r="A6" s="88" t="s">
        <v>9</v>
      </c>
      <c r="B6" s="68"/>
      <c r="C6" s="67" t="str">
        <f>'Stavební rozpočet'!C6</f>
        <v>K.Ú. Šlapanice</v>
      </c>
      <c r="D6" s="68"/>
      <c r="E6" s="67" t="s">
        <v>12</v>
      </c>
      <c r="F6" s="131" t="str">
        <f>'Stavební rozpočet'!I6</f>
        <v> </v>
      </c>
      <c r="G6" s="79"/>
      <c r="H6" s="67" t="s">
        <v>225</v>
      </c>
      <c r="I6" s="80" t="s">
        <v>47</v>
      </c>
    </row>
    <row r="7" spans="1:9" ht="15" customHeight="1" x14ac:dyDescent="0.25">
      <c r="A7" s="87"/>
      <c r="B7" s="68"/>
      <c r="C7" s="68"/>
      <c r="D7" s="68"/>
      <c r="E7" s="68"/>
      <c r="F7" s="79"/>
      <c r="G7" s="79"/>
      <c r="H7" s="68"/>
      <c r="I7" s="80"/>
    </row>
    <row r="8" spans="1:9" x14ac:dyDescent="0.25">
      <c r="A8" s="88" t="s">
        <v>7</v>
      </c>
      <c r="B8" s="68"/>
      <c r="C8" s="67"/>
      <c r="D8" s="68"/>
      <c r="E8" s="67" t="s">
        <v>11</v>
      </c>
      <c r="F8" s="67"/>
      <c r="G8" s="68"/>
      <c r="H8" s="68" t="s">
        <v>226</v>
      </c>
      <c r="I8" s="135">
        <v>46</v>
      </c>
    </row>
    <row r="9" spans="1:9" x14ac:dyDescent="0.25">
      <c r="A9" s="87"/>
      <c r="B9" s="68"/>
      <c r="C9" s="68"/>
      <c r="D9" s="68"/>
      <c r="E9" s="68"/>
      <c r="F9" s="68"/>
      <c r="G9" s="68"/>
      <c r="H9" s="68"/>
      <c r="I9" s="78"/>
    </row>
    <row r="10" spans="1:9" x14ac:dyDescent="0.25">
      <c r="A10" s="88" t="s">
        <v>13</v>
      </c>
      <c r="B10" s="68"/>
      <c r="C10" s="67" t="str">
        <f>'Stavební rozpočet'!C8</f>
        <v>8225922</v>
      </c>
      <c r="D10" s="68"/>
      <c r="E10" s="67" t="s">
        <v>16</v>
      </c>
      <c r="F10" s="131"/>
      <c r="G10" s="79"/>
      <c r="H10" s="68" t="s">
        <v>227</v>
      </c>
      <c r="I10" s="126"/>
    </row>
    <row r="11" spans="1:9" x14ac:dyDescent="0.25">
      <c r="A11" s="133"/>
      <c r="B11" s="65"/>
      <c r="C11" s="65"/>
      <c r="D11" s="65"/>
      <c r="E11" s="65"/>
      <c r="F11" s="132"/>
      <c r="G11" s="132"/>
      <c r="H11" s="65"/>
      <c r="I11" s="127"/>
    </row>
    <row r="12" spans="1:9" ht="23.25" x14ac:dyDescent="0.25">
      <c r="A12" s="128" t="s">
        <v>228</v>
      </c>
      <c r="B12" s="128"/>
      <c r="C12" s="128"/>
      <c r="D12" s="128"/>
      <c r="E12" s="128"/>
      <c r="F12" s="128"/>
      <c r="G12" s="128"/>
      <c r="H12" s="128"/>
      <c r="I12" s="128"/>
    </row>
    <row r="13" spans="1:9" ht="26.25" customHeight="1" x14ac:dyDescent="0.25">
      <c r="A13" s="37" t="s">
        <v>229</v>
      </c>
      <c r="B13" s="129" t="s">
        <v>230</v>
      </c>
      <c r="C13" s="130"/>
      <c r="D13" s="38" t="s">
        <v>231</v>
      </c>
      <c r="E13" s="129" t="s">
        <v>232</v>
      </c>
      <c r="F13" s="130"/>
      <c r="G13" s="38" t="s">
        <v>233</v>
      </c>
      <c r="H13" s="129" t="s">
        <v>234</v>
      </c>
      <c r="I13" s="130"/>
    </row>
    <row r="14" spans="1:9" ht="15.75" x14ac:dyDescent="0.25">
      <c r="A14" s="39" t="s">
        <v>235</v>
      </c>
      <c r="B14" s="40" t="s">
        <v>236</v>
      </c>
      <c r="C14" s="41">
        <f>SUM('Stavební rozpočet'!AB12:AB142)</f>
        <v>0</v>
      </c>
      <c r="D14" s="116" t="s">
        <v>237</v>
      </c>
      <c r="E14" s="117"/>
      <c r="F14" s="41">
        <f>VORN!I15</f>
        <v>0</v>
      </c>
      <c r="G14" s="116" t="s">
        <v>206</v>
      </c>
      <c r="H14" s="117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rozpočet'!AC12:AC142)</f>
        <v>0</v>
      </c>
      <c r="D15" s="116" t="s">
        <v>238</v>
      </c>
      <c r="E15" s="117"/>
      <c r="F15" s="41">
        <f>VORN!I16</f>
        <v>0</v>
      </c>
      <c r="G15" s="116" t="s">
        <v>239</v>
      </c>
      <c r="H15" s="117"/>
      <c r="I15" s="42">
        <f>VORN!I22</f>
        <v>0</v>
      </c>
    </row>
    <row r="16" spans="1:9" ht="15.75" x14ac:dyDescent="0.25">
      <c r="A16" s="39" t="s">
        <v>240</v>
      </c>
      <c r="B16" s="40" t="s">
        <v>236</v>
      </c>
      <c r="C16" s="41">
        <f>SUM('Stavební rozpočet'!AD12:AD142)</f>
        <v>0</v>
      </c>
      <c r="D16" s="116" t="s">
        <v>241</v>
      </c>
      <c r="E16" s="117"/>
      <c r="F16" s="41">
        <f>VORN!I17</f>
        <v>0</v>
      </c>
      <c r="G16" s="116" t="s">
        <v>242</v>
      </c>
      <c r="H16" s="117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rozpočet'!AE12:AE142)</f>
        <v>0</v>
      </c>
      <c r="D17" s="116" t="s">
        <v>47</v>
      </c>
      <c r="E17" s="117"/>
      <c r="F17" s="42" t="s">
        <v>47</v>
      </c>
      <c r="G17" s="116" t="s">
        <v>217</v>
      </c>
      <c r="H17" s="117"/>
      <c r="I17" s="42">
        <f>VORN!I24</f>
        <v>0</v>
      </c>
    </row>
    <row r="18" spans="1:9" ht="15.75" x14ac:dyDescent="0.25">
      <c r="A18" s="39" t="s">
        <v>243</v>
      </c>
      <c r="B18" s="40" t="s">
        <v>236</v>
      </c>
      <c r="C18" s="41">
        <f>SUM('Stavební rozpočet'!AF12:AF142)</f>
        <v>0</v>
      </c>
      <c r="D18" s="116" t="s">
        <v>47</v>
      </c>
      <c r="E18" s="117"/>
      <c r="F18" s="42" t="s">
        <v>47</v>
      </c>
      <c r="G18" s="116" t="s">
        <v>244</v>
      </c>
      <c r="H18" s="117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rozpočet'!AG12:AG142)</f>
        <v>0</v>
      </c>
      <c r="D19" s="116" t="s">
        <v>47</v>
      </c>
      <c r="E19" s="117"/>
      <c r="F19" s="42" t="s">
        <v>47</v>
      </c>
      <c r="G19" s="116" t="s">
        <v>245</v>
      </c>
      <c r="H19" s="117"/>
      <c r="I19" s="42">
        <f>VORN!I26</f>
        <v>0</v>
      </c>
    </row>
    <row r="20" spans="1:9" ht="15.75" x14ac:dyDescent="0.25">
      <c r="A20" s="108" t="s">
        <v>246</v>
      </c>
      <c r="B20" s="109"/>
      <c r="C20" s="41">
        <f>SUM('Stavební rozpočet'!AH12:AH142)</f>
        <v>0</v>
      </c>
      <c r="D20" s="116" t="s">
        <v>47</v>
      </c>
      <c r="E20" s="117"/>
      <c r="F20" s="42" t="s">
        <v>47</v>
      </c>
      <c r="G20" s="116" t="s">
        <v>47</v>
      </c>
      <c r="H20" s="117"/>
      <c r="I20" s="42" t="s">
        <v>47</v>
      </c>
    </row>
    <row r="21" spans="1:9" ht="15.75" x14ac:dyDescent="0.25">
      <c r="A21" s="123" t="s">
        <v>247</v>
      </c>
      <c r="B21" s="124"/>
      <c r="C21" s="44">
        <f>SUM('Stavební rozpočet'!Z12:Z142)</f>
        <v>0</v>
      </c>
      <c r="D21" s="118" t="s">
        <v>47</v>
      </c>
      <c r="E21" s="119"/>
      <c r="F21" s="45" t="s">
        <v>47</v>
      </c>
      <c r="G21" s="118" t="s">
        <v>47</v>
      </c>
      <c r="H21" s="119"/>
      <c r="I21" s="45" t="s">
        <v>47</v>
      </c>
    </row>
    <row r="22" spans="1:9" ht="16.5" customHeight="1" x14ac:dyDescent="0.25">
      <c r="A22" s="125" t="s">
        <v>248</v>
      </c>
      <c r="B22" s="121"/>
      <c r="C22" s="46">
        <f>ROUND(SUM(C14:C21),2)</f>
        <v>0</v>
      </c>
      <c r="D22" s="120" t="s">
        <v>249</v>
      </c>
      <c r="E22" s="121"/>
      <c r="F22" s="46">
        <f>SUM(F14:F21)</f>
        <v>0</v>
      </c>
      <c r="G22" s="120" t="s">
        <v>250</v>
      </c>
      <c r="H22" s="121"/>
      <c r="I22" s="46">
        <f>SUM(I14:I21)</f>
        <v>0</v>
      </c>
    </row>
    <row r="23" spans="1:9" ht="15.75" x14ac:dyDescent="0.25">
      <c r="D23" s="108" t="s">
        <v>251</v>
      </c>
      <c r="E23" s="109"/>
      <c r="F23" s="47">
        <v>0</v>
      </c>
      <c r="G23" s="122" t="s">
        <v>252</v>
      </c>
      <c r="H23" s="109"/>
      <c r="I23" s="41">
        <v>0</v>
      </c>
    </row>
    <row r="24" spans="1:9" ht="15.75" x14ac:dyDescent="0.25">
      <c r="G24" s="108" t="s">
        <v>253</v>
      </c>
      <c r="H24" s="109"/>
      <c r="I24" s="44">
        <f>vorn_sum</f>
        <v>0</v>
      </c>
    </row>
    <row r="25" spans="1:9" ht="15.75" x14ac:dyDescent="0.25">
      <c r="G25" s="108" t="s">
        <v>254</v>
      </c>
      <c r="H25" s="109"/>
      <c r="I25" s="46">
        <v>0</v>
      </c>
    </row>
    <row r="27" spans="1:9" ht="15.75" x14ac:dyDescent="0.25">
      <c r="A27" s="110" t="s">
        <v>255</v>
      </c>
      <c r="B27" s="111"/>
      <c r="C27" s="48">
        <f>ROUND(SUM('Stavební rozpočet'!AJ12:AJ142),2)</f>
        <v>0</v>
      </c>
    </row>
    <row r="28" spans="1:9" ht="15.75" x14ac:dyDescent="0.25">
      <c r="A28" s="112" t="s">
        <v>256</v>
      </c>
      <c r="B28" s="113"/>
      <c r="C28" s="49">
        <f>ROUND(SUM('Stavební rozpočet'!AK12:AK142),2)</f>
        <v>0</v>
      </c>
      <c r="D28" s="114" t="s">
        <v>257</v>
      </c>
      <c r="E28" s="111"/>
      <c r="F28" s="48">
        <f>ROUND(C28*(12/100),2)</f>
        <v>0</v>
      </c>
      <c r="G28" s="114" t="s">
        <v>258</v>
      </c>
      <c r="H28" s="111"/>
      <c r="I28" s="48">
        <f>ROUND(SUM(C27:C29),2)</f>
        <v>0</v>
      </c>
    </row>
    <row r="29" spans="1:9" ht="15.75" x14ac:dyDescent="0.25">
      <c r="A29" s="112" t="s">
        <v>259</v>
      </c>
      <c r="B29" s="113"/>
      <c r="C29" s="49">
        <f>ROUND(SUM('Stavební rozpočet'!AL12:AL142),2)</f>
        <v>0</v>
      </c>
      <c r="D29" s="115" t="s">
        <v>260</v>
      </c>
      <c r="E29" s="113"/>
      <c r="F29" s="49">
        <f>ROUND(C29*(21/100),2)</f>
        <v>0</v>
      </c>
      <c r="G29" s="115" t="s">
        <v>261</v>
      </c>
      <c r="H29" s="113"/>
      <c r="I29" s="49">
        <f>ROUND(SUM(F28:F29)+I28,2)</f>
        <v>0</v>
      </c>
    </row>
    <row r="31" spans="1:9" x14ac:dyDescent="0.25">
      <c r="A31" s="105" t="s">
        <v>262</v>
      </c>
      <c r="B31" s="97"/>
      <c r="C31" s="98"/>
      <c r="D31" s="96" t="s">
        <v>263</v>
      </c>
      <c r="E31" s="97"/>
      <c r="F31" s="98"/>
      <c r="G31" s="96" t="s">
        <v>264</v>
      </c>
      <c r="H31" s="97"/>
      <c r="I31" s="98"/>
    </row>
    <row r="32" spans="1:9" x14ac:dyDescent="0.25">
      <c r="A32" s="106" t="s">
        <v>47</v>
      </c>
      <c r="B32" s="100"/>
      <c r="C32" s="101"/>
      <c r="D32" s="99" t="s">
        <v>47</v>
      </c>
      <c r="E32" s="100"/>
      <c r="F32" s="101"/>
      <c r="G32" s="99" t="s">
        <v>47</v>
      </c>
      <c r="H32" s="100"/>
      <c r="I32" s="101"/>
    </row>
    <row r="33" spans="1:9" x14ac:dyDescent="0.25">
      <c r="A33" s="106" t="s">
        <v>47</v>
      </c>
      <c r="B33" s="100"/>
      <c r="C33" s="101"/>
      <c r="D33" s="99" t="s">
        <v>47</v>
      </c>
      <c r="E33" s="100"/>
      <c r="F33" s="101"/>
      <c r="G33" s="99" t="s">
        <v>47</v>
      </c>
      <c r="H33" s="100"/>
      <c r="I33" s="101"/>
    </row>
    <row r="34" spans="1:9" x14ac:dyDescent="0.25">
      <c r="A34" s="106" t="s">
        <v>47</v>
      </c>
      <c r="B34" s="100"/>
      <c r="C34" s="101"/>
      <c r="D34" s="99" t="s">
        <v>47</v>
      </c>
      <c r="E34" s="100"/>
      <c r="F34" s="101"/>
      <c r="G34" s="99" t="s">
        <v>47</v>
      </c>
      <c r="H34" s="100"/>
      <c r="I34" s="101"/>
    </row>
    <row r="35" spans="1:9" x14ac:dyDescent="0.25">
      <c r="A35" s="107" t="s">
        <v>265</v>
      </c>
      <c r="B35" s="103"/>
      <c r="C35" s="104"/>
      <c r="D35" s="102" t="s">
        <v>265</v>
      </c>
      <c r="E35" s="103"/>
      <c r="F35" s="104"/>
      <c r="G35" s="102" t="s">
        <v>265</v>
      </c>
      <c r="H35" s="103"/>
      <c r="I35" s="104"/>
    </row>
    <row r="36" spans="1:9" x14ac:dyDescent="0.25">
      <c r="A36" s="50" t="s">
        <v>223</v>
      </c>
    </row>
    <row r="37" spans="1:9" ht="12.75" customHeight="1" x14ac:dyDescent="0.25">
      <c r="A37" s="94" t="s">
        <v>286</v>
      </c>
      <c r="B37" s="95"/>
      <c r="C37" s="95"/>
      <c r="D37" s="95"/>
      <c r="E37" s="95"/>
      <c r="F37" s="95"/>
      <c r="G37" s="95"/>
      <c r="H37" s="95"/>
      <c r="I37" s="95"/>
    </row>
    <row r="38" spans="1:9" ht="15" customHeight="1" x14ac:dyDescent="0.25">
      <c r="A38" s="61" t="s">
        <v>283</v>
      </c>
      <c r="B38" s="61"/>
      <c r="C38" s="61" t="s">
        <v>284</v>
      </c>
      <c r="D38" s="61"/>
      <c r="E38" s="61"/>
      <c r="F38" s="61"/>
      <c r="G38" s="61"/>
      <c r="H38" s="61"/>
      <c r="I38" s="61"/>
    </row>
    <row r="39" spans="1:9" ht="15" customHeight="1" x14ac:dyDescent="0.25">
      <c r="A39" s="61"/>
      <c r="B39" s="61"/>
      <c r="C39" s="61" t="s">
        <v>285</v>
      </c>
      <c r="D39" s="61"/>
      <c r="E39" s="61"/>
      <c r="F39" s="61"/>
      <c r="G39" s="61"/>
      <c r="H39" s="61"/>
      <c r="I39" s="61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4" t="s">
        <v>195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225</v>
      </c>
      <c r="I2" s="77" t="s">
        <v>47</v>
      </c>
    </row>
    <row r="3" spans="1:9" ht="15" customHeight="1" x14ac:dyDescent="0.25">
      <c r="A3" s="87"/>
      <c r="B3" s="68"/>
      <c r="C3" s="93"/>
      <c r="D3" s="93"/>
      <c r="E3" s="68"/>
      <c r="F3" s="68"/>
      <c r="G3" s="68"/>
      <c r="H3" s="68"/>
      <c r="I3" s="78"/>
    </row>
    <row r="4" spans="1:9" x14ac:dyDescent="0.25">
      <c r="A4" s="88" t="s">
        <v>5</v>
      </c>
      <c r="B4" s="68"/>
      <c r="C4" s="67" t="str">
        <f>'Stavební rozpočet'!C4</f>
        <v>SO 01 ZPEVNĚNÉ PLOCHY - 4. etapa</v>
      </c>
      <c r="D4" s="68"/>
      <c r="E4" s="67" t="s">
        <v>8</v>
      </c>
      <c r="F4" s="67" t="str">
        <f>'Stavební rozpočet'!I4</f>
        <v> </v>
      </c>
      <c r="G4" s="68"/>
      <c r="H4" s="67" t="s">
        <v>225</v>
      </c>
      <c r="I4" s="78" t="s">
        <v>47</v>
      </c>
    </row>
    <row r="5" spans="1:9" ht="15" customHeight="1" x14ac:dyDescent="0.25">
      <c r="A5" s="87"/>
      <c r="B5" s="68"/>
      <c r="C5" s="68"/>
      <c r="D5" s="68"/>
      <c r="E5" s="68"/>
      <c r="F5" s="68"/>
      <c r="G5" s="68"/>
      <c r="H5" s="68"/>
      <c r="I5" s="78"/>
    </row>
    <row r="6" spans="1:9" x14ac:dyDescent="0.25">
      <c r="A6" s="88" t="s">
        <v>9</v>
      </c>
      <c r="B6" s="68"/>
      <c r="C6" s="67" t="str">
        <f>'Stavební rozpočet'!C6</f>
        <v>K.Ú. Šlapanice</v>
      </c>
      <c r="D6" s="68"/>
      <c r="E6" s="67" t="s">
        <v>12</v>
      </c>
      <c r="F6" s="67" t="str">
        <f>'Stavební rozpočet'!I6</f>
        <v> </v>
      </c>
      <c r="G6" s="68"/>
      <c r="H6" s="67" t="s">
        <v>225</v>
      </c>
      <c r="I6" s="78" t="s">
        <v>47</v>
      </c>
    </row>
    <row r="7" spans="1:9" ht="15" customHeight="1" x14ac:dyDescent="0.25">
      <c r="A7" s="87"/>
      <c r="B7" s="68"/>
      <c r="C7" s="68"/>
      <c r="D7" s="68"/>
      <c r="E7" s="68"/>
      <c r="F7" s="68"/>
      <c r="G7" s="68"/>
      <c r="H7" s="68"/>
      <c r="I7" s="78"/>
    </row>
    <row r="8" spans="1:9" x14ac:dyDescent="0.25">
      <c r="A8" s="88" t="s">
        <v>7</v>
      </c>
      <c r="B8" s="68"/>
      <c r="C8" s="67">
        <f>'Stavební rozpočet'!G4</f>
        <v>0</v>
      </c>
      <c r="D8" s="68"/>
      <c r="E8" s="67" t="s">
        <v>11</v>
      </c>
      <c r="F8" s="67">
        <f>'Stavební rozpočet'!G6</f>
        <v>0</v>
      </c>
      <c r="G8" s="68"/>
      <c r="H8" s="68" t="s">
        <v>226</v>
      </c>
      <c r="I8" s="135">
        <v>46</v>
      </c>
    </row>
    <row r="9" spans="1:9" x14ac:dyDescent="0.25">
      <c r="A9" s="87"/>
      <c r="B9" s="68"/>
      <c r="C9" s="68"/>
      <c r="D9" s="68"/>
      <c r="E9" s="68"/>
      <c r="F9" s="68"/>
      <c r="G9" s="68"/>
      <c r="H9" s="68"/>
      <c r="I9" s="78"/>
    </row>
    <row r="10" spans="1:9" x14ac:dyDescent="0.25">
      <c r="A10" s="88" t="s">
        <v>13</v>
      </c>
      <c r="B10" s="68"/>
      <c r="C10" s="67" t="str">
        <f>'Stavební rozpočet'!C8</f>
        <v>8225922</v>
      </c>
      <c r="D10" s="68"/>
      <c r="E10" s="67" t="s">
        <v>16</v>
      </c>
      <c r="F10" s="67">
        <f>'Stavební rozpočet'!I8</f>
        <v>0</v>
      </c>
      <c r="G10" s="68"/>
      <c r="H10" s="68" t="s">
        <v>227</v>
      </c>
      <c r="I10" s="126">
        <f>'Stavební rozpočet'!G8</f>
        <v>0</v>
      </c>
    </row>
    <row r="11" spans="1:9" x14ac:dyDescent="0.25">
      <c r="A11" s="133"/>
      <c r="B11" s="65"/>
      <c r="C11" s="65"/>
      <c r="D11" s="65"/>
      <c r="E11" s="65"/>
      <c r="F11" s="65"/>
      <c r="G11" s="65"/>
      <c r="H11" s="65"/>
      <c r="I11" s="127"/>
    </row>
    <row r="13" spans="1:9" ht="15.75" x14ac:dyDescent="0.25">
      <c r="A13" s="151" t="s">
        <v>266</v>
      </c>
      <c r="B13" s="151"/>
      <c r="C13" s="151"/>
      <c r="D13" s="151"/>
      <c r="E13" s="151"/>
    </row>
    <row r="14" spans="1:9" x14ac:dyDescent="0.25">
      <c r="A14" s="152" t="s">
        <v>267</v>
      </c>
      <c r="B14" s="153"/>
      <c r="C14" s="153"/>
      <c r="D14" s="153"/>
      <c r="E14" s="154"/>
      <c r="F14" s="51" t="s">
        <v>268</v>
      </c>
      <c r="G14" s="51" t="s">
        <v>269</v>
      </c>
      <c r="H14" s="51" t="s">
        <v>270</v>
      </c>
      <c r="I14" s="51" t="s">
        <v>268</v>
      </c>
    </row>
    <row r="15" spans="1:9" x14ac:dyDescent="0.25">
      <c r="A15" s="136" t="s">
        <v>237</v>
      </c>
      <c r="B15" s="137"/>
      <c r="C15" s="137"/>
      <c r="D15" s="137"/>
      <c r="E15" s="138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36" t="s">
        <v>238</v>
      </c>
      <c r="B16" s="137"/>
      <c r="C16" s="137"/>
      <c r="D16" s="137"/>
      <c r="E16" s="138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39" t="s">
        <v>241</v>
      </c>
      <c r="B17" s="140"/>
      <c r="C17" s="140"/>
      <c r="D17" s="140"/>
      <c r="E17" s="141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2" t="s">
        <v>271</v>
      </c>
      <c r="B18" s="143"/>
      <c r="C18" s="143"/>
      <c r="D18" s="143"/>
      <c r="E18" s="144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52" t="s">
        <v>234</v>
      </c>
      <c r="B20" s="153"/>
      <c r="C20" s="153"/>
      <c r="D20" s="153"/>
      <c r="E20" s="154"/>
      <c r="F20" s="51" t="s">
        <v>268</v>
      </c>
      <c r="G20" s="51" t="s">
        <v>269</v>
      </c>
      <c r="H20" s="51" t="s">
        <v>270</v>
      </c>
      <c r="I20" s="51" t="s">
        <v>268</v>
      </c>
    </row>
    <row r="21" spans="1:9" x14ac:dyDescent="0.25">
      <c r="A21" s="136" t="s">
        <v>206</v>
      </c>
      <c r="B21" s="137"/>
      <c r="C21" s="137"/>
      <c r="D21" s="137"/>
      <c r="E21" s="138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36" t="s">
        <v>239</v>
      </c>
      <c r="B22" s="137"/>
      <c r="C22" s="137"/>
      <c r="D22" s="137"/>
      <c r="E22" s="138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36" t="s">
        <v>242</v>
      </c>
      <c r="B23" s="137"/>
      <c r="C23" s="137"/>
      <c r="D23" s="137"/>
      <c r="E23" s="138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36" t="s">
        <v>217</v>
      </c>
      <c r="B24" s="137"/>
      <c r="C24" s="137"/>
      <c r="D24" s="137"/>
      <c r="E24" s="138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36" t="s">
        <v>244</v>
      </c>
      <c r="B25" s="137"/>
      <c r="C25" s="137"/>
      <c r="D25" s="137"/>
      <c r="E25" s="138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39" t="s">
        <v>245</v>
      </c>
      <c r="B26" s="140"/>
      <c r="C26" s="140"/>
      <c r="D26" s="140"/>
      <c r="E26" s="141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2" t="s">
        <v>272</v>
      </c>
      <c r="B27" s="143"/>
      <c r="C27" s="143"/>
      <c r="D27" s="143"/>
      <c r="E27" s="144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45" t="s">
        <v>273</v>
      </c>
      <c r="B29" s="146"/>
      <c r="C29" s="146"/>
      <c r="D29" s="146"/>
      <c r="E29" s="147"/>
      <c r="F29" s="148">
        <f>I18+I27</f>
        <v>0</v>
      </c>
      <c r="G29" s="149"/>
      <c r="H29" s="149"/>
      <c r="I29" s="150"/>
    </row>
    <row r="33" spans="1:9" ht="15.75" x14ac:dyDescent="0.25">
      <c r="A33" s="151" t="s">
        <v>274</v>
      </c>
      <c r="B33" s="151"/>
      <c r="C33" s="151"/>
      <c r="D33" s="151"/>
      <c r="E33" s="151"/>
    </row>
    <row r="34" spans="1:9" x14ac:dyDescent="0.25">
      <c r="A34" s="152" t="s">
        <v>275</v>
      </c>
      <c r="B34" s="153"/>
      <c r="C34" s="153"/>
      <c r="D34" s="153"/>
      <c r="E34" s="154"/>
      <c r="F34" s="51" t="s">
        <v>268</v>
      </c>
      <c r="G34" s="51" t="s">
        <v>269</v>
      </c>
      <c r="H34" s="51" t="s">
        <v>270</v>
      </c>
      <c r="I34" s="51" t="s">
        <v>268</v>
      </c>
    </row>
    <row r="35" spans="1:9" x14ac:dyDescent="0.25">
      <c r="A35" s="136" t="s">
        <v>197</v>
      </c>
      <c r="B35" s="137"/>
      <c r="C35" s="137"/>
      <c r="D35" s="137"/>
      <c r="E35" s="138"/>
      <c r="F35" s="52">
        <f>SUM('Stavební rozpočet'!BM12:BM142)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36" t="s">
        <v>276</v>
      </c>
      <c r="B36" s="137"/>
      <c r="C36" s="137"/>
      <c r="D36" s="137"/>
      <c r="E36" s="138"/>
      <c r="F36" s="52">
        <f>SUM('Stavební rozpočet'!BN12:BN142)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36" t="s">
        <v>206</v>
      </c>
      <c r="B37" s="137"/>
      <c r="C37" s="137"/>
      <c r="D37" s="137"/>
      <c r="E37" s="138"/>
      <c r="F37" s="52">
        <f>SUM('Stavební rozpočet'!BO12:BO142)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36" t="s">
        <v>277</v>
      </c>
      <c r="B38" s="137"/>
      <c r="C38" s="137"/>
      <c r="D38" s="137"/>
      <c r="E38" s="138"/>
      <c r="F38" s="52">
        <f>SUM('Stavební rozpočet'!BP12:BP142)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36" t="s">
        <v>278</v>
      </c>
      <c r="B39" s="137"/>
      <c r="C39" s="137"/>
      <c r="D39" s="137"/>
      <c r="E39" s="138"/>
      <c r="F39" s="52">
        <f>SUM('Stavební rozpočet'!BQ12:BQ142)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36" t="s">
        <v>242</v>
      </c>
      <c r="B40" s="137"/>
      <c r="C40" s="137"/>
      <c r="D40" s="137"/>
      <c r="E40" s="138"/>
      <c r="F40" s="52">
        <f>SUM('Stavební rozpočet'!BR12:BR142)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36" t="s">
        <v>217</v>
      </c>
      <c r="B41" s="137"/>
      <c r="C41" s="137"/>
      <c r="D41" s="137"/>
      <c r="E41" s="138"/>
      <c r="F41" s="52">
        <f>SUM('Stavební rozpočet'!BS12:BS142)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36" t="s">
        <v>279</v>
      </c>
      <c r="B42" s="137"/>
      <c r="C42" s="137"/>
      <c r="D42" s="137"/>
      <c r="E42" s="138"/>
      <c r="F42" s="52">
        <f>SUM('Stavební rozpočet'!BT12:BT142)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36" t="s">
        <v>280</v>
      </c>
      <c r="B43" s="137"/>
      <c r="C43" s="137"/>
      <c r="D43" s="137"/>
      <c r="E43" s="138"/>
      <c r="F43" s="52">
        <f>SUM('Stavební rozpočet'!BU12:BU142)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39" t="s">
        <v>281</v>
      </c>
      <c r="B44" s="140"/>
      <c r="C44" s="140"/>
      <c r="D44" s="140"/>
      <c r="E44" s="141"/>
      <c r="F44" s="54">
        <f>SUM('Stavební rozpočet'!BV12:BV142)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2" t="s">
        <v>282</v>
      </c>
      <c r="B45" s="143"/>
      <c r="C45" s="143"/>
      <c r="D45" s="143"/>
      <c r="E45" s="144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dcterms:created xsi:type="dcterms:W3CDTF">2021-06-10T20:06:38Z</dcterms:created>
  <dcterms:modified xsi:type="dcterms:W3CDTF">2025-10-08T14:24:48Z</dcterms:modified>
</cp:coreProperties>
</file>